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0\2020 Q4\"/>
    </mc:Choice>
  </mc:AlternateContent>
  <bookViews>
    <workbookView xWindow="0" yWindow="0" windowWidth="20490" windowHeight="6720" tabRatio="957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  <sheet name="(9) Pro-Forma Information" sheetId="23" r:id="rId10"/>
  </sheets>
  <definedNames>
    <definedName name="_xlnm.Print_Area" localSheetId="1">'(1) Non-GAAP OI Rec'!$A$1:$L$17</definedName>
    <definedName name="_xlnm.Print_Area" localSheetId="2">'(2) Non-GAAP Financial Measures'!$A$1:$L$35</definedName>
    <definedName name="_xlnm.Print_Area" localSheetId="3">'(3) Seg Non GAAP OI Rec'!$B$1:$I$44</definedName>
    <definedName name="_xlnm.Print_Area" localSheetId="4">'(4) Historical Fin - Segments'!$B$1:$L$30</definedName>
    <definedName name="_xlnm.Print_Area" localSheetId="5">'(5) Historical Fin - IS'!$B$1:$L$19</definedName>
    <definedName name="_xlnm.Print_Area" localSheetId="6">'(6) Historical Fin - Non GAAP'!$C$1:$M$19</definedName>
    <definedName name="_xlnm.Print_Area" localSheetId="7">'(7) Non GAAP OI QoverQ'!$B$1:$H$96</definedName>
    <definedName name="_xlnm.Print_Area" localSheetId="8">'(8) New Format P&amp;L'!$C$1:$K$97</definedName>
    <definedName name="_xlnm.Print_Area" localSheetId="9">'(9) Pro-Forma Information'!$C$1:$M$45</definedName>
    <definedName name="_xlnm.Print_Area" localSheetId="0">Cover!$E$7:$J$10</definedName>
    <definedName name="Z_F10C164C_3902_48FA_903E_F42B48CB88C6_.wvu.PrintArea" localSheetId="8" hidden="1">'(8) New Format P&amp;L'!#REF!</definedName>
  </definedNames>
  <calcPr calcId="162913"/>
  <customWorkbookViews>
    <customWorkbookView name="Nephew, Emily M. [NON-EMP] - Personal View" guid="{53DCB48B-4F68-4024-9145-D294071FF927}" mergeInterval="0" personalView="1" maximized="1" xWindow="-1928" yWindow="-8" windowWidth="1936" windowHeight="1096" activeSheetId="6"/>
    <customWorkbookView name="Gaddi, Julie M. - Personal View" guid="{F10C164C-3902-48FA-903E-F42B48CB88C6}" mergeInterval="0" personalView="1" maximized="1" xWindow="1672" yWindow="-8" windowWidth="1456" windowHeight="916" activeSheetId="12"/>
    <customWorkbookView name="Tibbens, Bradley A. - Personal View" guid="{452708E9-9655-4ED1-B6DE-69EDE47156C2}" mergeInterval="0" personalView="1" maximized="1" xWindow="-8" yWindow="-8" windowWidth="1696" windowHeight="1026" activeSheetId="4"/>
  </customWorkbookViews>
</workbook>
</file>

<file path=xl/calcChain.xml><?xml version="1.0" encoding="utf-8"?>
<calcChain xmlns="http://schemas.openxmlformats.org/spreadsheetml/2006/main">
  <c r="D22" i="11" l="1"/>
  <c r="E22" i="11"/>
  <c r="C22" i="11"/>
  <c r="K15" i="10" l="1"/>
  <c r="M27" i="23" l="1"/>
  <c r="M28" i="23"/>
  <c r="M18" i="23"/>
  <c r="M17" i="23"/>
  <c r="M8" i="23"/>
  <c r="H28" i="23"/>
  <c r="H27" i="23"/>
  <c r="H26" i="23"/>
  <c r="H18" i="23"/>
  <c r="H17" i="23"/>
  <c r="H16" i="23"/>
  <c r="H8" i="23"/>
  <c r="H7" i="23"/>
  <c r="F21" i="13" l="1"/>
  <c r="L9" i="5"/>
  <c r="L23" i="10" l="1"/>
  <c r="L22" i="10"/>
  <c r="G11" i="13" l="1"/>
  <c r="G10" i="13"/>
  <c r="G9" i="13"/>
  <c r="G8" i="13"/>
  <c r="F11" i="13"/>
  <c r="F10" i="13"/>
  <c r="F9" i="13"/>
  <c r="F8" i="13"/>
  <c r="E11" i="13"/>
  <c r="E10" i="13"/>
  <c r="E9" i="13"/>
  <c r="E8" i="13"/>
  <c r="D11" i="13"/>
  <c r="D10" i="13"/>
  <c r="D9" i="13"/>
  <c r="D8" i="13"/>
  <c r="C11" i="13"/>
  <c r="C10" i="13"/>
  <c r="C9" i="13"/>
  <c r="C8" i="13"/>
  <c r="F30" i="13"/>
  <c r="D30" i="13"/>
  <c r="C30" i="13"/>
  <c r="E30" i="13"/>
  <c r="G12" i="13" l="1"/>
  <c r="C12" i="13"/>
  <c r="D12" i="13"/>
  <c r="F12" i="13"/>
  <c r="H8" i="13"/>
  <c r="H9" i="13"/>
  <c r="H10" i="13"/>
  <c r="E12" i="13"/>
  <c r="H11" i="13"/>
  <c r="H12" i="13" l="1"/>
  <c r="G30" i="13"/>
  <c r="D53" i="12" l="1"/>
  <c r="D20" i="12"/>
  <c r="D16" i="12"/>
  <c r="D10" i="12"/>
  <c r="D7" i="12"/>
  <c r="G18" i="11" l="1"/>
  <c r="G19" i="11"/>
  <c r="G20" i="11"/>
  <c r="G21" i="11"/>
  <c r="L23" i="4" l="1"/>
  <c r="L22" i="4"/>
  <c r="L19" i="4"/>
  <c r="L18" i="4"/>
  <c r="L17" i="4"/>
  <c r="L14" i="4"/>
  <c r="L13" i="4"/>
  <c r="L12" i="4"/>
  <c r="L9" i="4"/>
  <c r="L8" i="4"/>
  <c r="L7" i="4"/>
  <c r="K28" i="4"/>
  <c r="K27" i="4"/>
  <c r="K26" i="4"/>
  <c r="L17" i="5"/>
  <c r="L13" i="5"/>
  <c r="L11" i="5"/>
  <c r="L6" i="5"/>
  <c r="K17" i="5"/>
  <c r="K8" i="5"/>
  <c r="K6" i="5"/>
  <c r="L16" i="6"/>
  <c r="L12" i="6"/>
  <c r="L10" i="6"/>
  <c r="L8" i="6"/>
  <c r="L7" i="6"/>
  <c r="M16" i="6"/>
  <c r="M12" i="6"/>
  <c r="L37" i="23"/>
  <c r="L26" i="23"/>
  <c r="L31" i="23" s="1"/>
  <c r="L16" i="23"/>
  <c r="L21" i="23" s="1"/>
  <c r="L7" i="23"/>
  <c r="L25" i="10"/>
  <c r="L24" i="10"/>
  <c r="L21" i="10"/>
  <c r="L20" i="10"/>
  <c r="L19" i="10"/>
  <c r="L18" i="10"/>
  <c r="L16" i="10"/>
  <c r="L14" i="10"/>
  <c r="L13" i="10"/>
  <c r="M10" i="6" s="1"/>
  <c r="L12" i="10"/>
  <c r="M7" i="6" s="1"/>
  <c r="L9" i="10"/>
  <c r="L8" i="10"/>
  <c r="L7" i="10"/>
  <c r="K14" i="10"/>
  <c r="K11" i="10"/>
  <c r="L11" i="10" s="1"/>
  <c r="L14" i="8"/>
  <c r="M6" i="6" s="1"/>
  <c r="K14" i="8"/>
  <c r="L36" i="23" l="1"/>
  <c r="K15" i="8"/>
  <c r="M8" i="6"/>
  <c r="M9" i="6"/>
  <c r="M11" i="6" s="1"/>
  <c r="M13" i="6" s="1"/>
  <c r="M15" i="6" s="1"/>
  <c r="L8" i="5"/>
  <c r="K10" i="5"/>
  <c r="K12" i="5" s="1"/>
  <c r="K14" i="5" s="1"/>
  <c r="K16" i="5" s="1"/>
  <c r="L6" i="6"/>
  <c r="L9" i="6" s="1"/>
  <c r="L11" i="6" s="1"/>
  <c r="L13" i="6" s="1"/>
  <c r="L15" i="6" s="1"/>
  <c r="K6" i="10"/>
  <c r="L26" i="4"/>
  <c r="L15" i="8" s="1"/>
  <c r="L27" i="4"/>
  <c r="L28" i="4"/>
  <c r="L9" i="23"/>
  <c r="L29" i="23"/>
  <c r="L11" i="23"/>
  <c r="L19" i="23"/>
  <c r="L38" i="23" l="1"/>
  <c r="L12" i="5"/>
  <c r="L14" i="5" s="1"/>
  <c r="L16" i="5" s="1"/>
  <c r="L10" i="5"/>
  <c r="K10" i="10"/>
  <c r="L6" i="10"/>
  <c r="L10" i="10" l="1"/>
  <c r="D9" i="11"/>
  <c r="K17" i="10" l="1"/>
  <c r="L15" i="10"/>
  <c r="K26" i="23"/>
  <c r="M26" i="23" s="1"/>
  <c r="M31" i="23" s="1"/>
  <c r="K16" i="23"/>
  <c r="M16" i="23" s="1"/>
  <c r="M21" i="23" s="1"/>
  <c r="K7" i="23"/>
  <c r="M7" i="23" s="1"/>
  <c r="M11" i="23" s="1"/>
  <c r="J62" i="12"/>
  <c r="G55" i="12"/>
  <c r="G57" i="12" s="1"/>
  <c r="G59" i="12" s="1"/>
  <c r="L17" i="10" l="1"/>
  <c r="L28" i="10" s="1"/>
  <c r="K26" i="10"/>
  <c r="K28" i="10"/>
  <c r="G65" i="12"/>
  <c r="G68" i="12" l="1"/>
  <c r="K68" i="12" s="1"/>
  <c r="K30" i="10"/>
  <c r="K29" i="10" s="1"/>
  <c r="L26" i="10"/>
  <c r="L30" i="10" s="1"/>
  <c r="L29" i="10" s="1"/>
  <c r="J24" i="10"/>
  <c r="G70" i="12" l="1"/>
  <c r="J14" i="10"/>
  <c r="J11" i="10"/>
  <c r="K54" i="12" l="1"/>
  <c r="K37" i="23" l="1"/>
  <c r="K36" i="23"/>
  <c r="K31" i="23"/>
  <c r="K29" i="23"/>
  <c r="K21" i="23"/>
  <c r="K19" i="23"/>
  <c r="K11" i="23"/>
  <c r="K9" i="23"/>
  <c r="G39" i="13"/>
  <c r="F39" i="13"/>
  <c r="E39" i="13"/>
  <c r="D39" i="13"/>
  <c r="C39" i="13"/>
  <c r="K38" i="23" l="1"/>
  <c r="K16" i="6" l="1"/>
  <c r="K12" i="6"/>
  <c r="K10" i="6"/>
  <c r="K8" i="6"/>
  <c r="K7" i="6"/>
  <c r="J17" i="5"/>
  <c r="J8" i="5"/>
  <c r="J6" i="5"/>
  <c r="J28" i="4"/>
  <c r="J27" i="4"/>
  <c r="J26" i="4"/>
  <c r="J14" i="8"/>
  <c r="J6" i="10" s="1"/>
  <c r="J10" i="10" s="1"/>
  <c r="J15" i="10" s="1"/>
  <c r="J17" i="10" s="1"/>
  <c r="J10" i="5" l="1"/>
  <c r="J12" i="5" s="1"/>
  <c r="J14" i="5" s="1"/>
  <c r="J16" i="5" s="1"/>
  <c r="K6" i="6"/>
  <c r="K9" i="6" s="1"/>
  <c r="K11" i="6" s="1"/>
  <c r="K13" i="6" s="1"/>
  <c r="K15" i="6" s="1"/>
  <c r="J15" i="8"/>
  <c r="J28" i="10"/>
  <c r="J26" i="10"/>
  <c r="J30" i="10" s="1"/>
  <c r="G8" i="5"/>
  <c r="J29" i="10" l="1"/>
  <c r="J37" i="23"/>
  <c r="I21" i="23" l="1"/>
  <c r="I31" i="23" l="1"/>
  <c r="I11" i="23"/>
  <c r="J19" i="23" l="1"/>
  <c r="J9" i="23"/>
  <c r="I8" i="5" l="1"/>
  <c r="K69" i="12"/>
  <c r="K66" i="12"/>
  <c r="H62" i="12"/>
  <c r="K58" i="12"/>
  <c r="K56" i="12"/>
  <c r="J55" i="12"/>
  <c r="J65" i="12" s="1"/>
  <c r="J70" i="12" s="1"/>
  <c r="K53" i="12"/>
  <c r="J57" i="12" l="1"/>
  <c r="J59" i="12" s="1"/>
  <c r="J61" i="12" s="1"/>
  <c r="H12" i="12"/>
  <c r="H20" i="12"/>
  <c r="H10" i="12"/>
  <c r="H7" i="12"/>
  <c r="H22" i="12"/>
  <c r="H8" i="12"/>
  <c r="G9" i="12"/>
  <c r="G19" i="12" s="1"/>
  <c r="G23" i="12" s="1"/>
  <c r="G32" i="11"/>
  <c r="H31" i="11"/>
  <c r="H30" i="11"/>
  <c r="H29" i="11"/>
  <c r="H28" i="11"/>
  <c r="F12" i="11"/>
  <c r="G11" i="11"/>
  <c r="G10" i="11"/>
  <c r="G9" i="11"/>
  <c r="G8" i="11"/>
  <c r="G11" i="12" l="1"/>
  <c r="G13" i="12" s="1"/>
  <c r="E48" i="13"/>
  <c r="C48" i="13"/>
  <c r="J36" i="23"/>
  <c r="J31" i="23"/>
  <c r="J29" i="23"/>
  <c r="J21" i="23"/>
  <c r="J11" i="23"/>
  <c r="D48" i="13" l="1"/>
  <c r="F48" i="13"/>
  <c r="J38" i="23"/>
  <c r="C14" i="13" l="1"/>
  <c r="K62" i="12"/>
  <c r="I55" i="12"/>
  <c r="I57" i="12" s="1"/>
  <c r="I59" i="12" s="1"/>
  <c r="H55" i="12"/>
  <c r="H57" i="12" s="1"/>
  <c r="H59" i="12" s="1"/>
  <c r="H61" i="12" s="1"/>
  <c r="F55" i="12"/>
  <c r="E55" i="12"/>
  <c r="E57" i="12" s="1"/>
  <c r="E59" i="12" s="1"/>
  <c r="D55" i="12"/>
  <c r="D57" i="12" s="1"/>
  <c r="F65" i="12" l="1"/>
  <c r="F57" i="12"/>
  <c r="F59" i="12" s="1"/>
  <c r="D59" i="12"/>
  <c r="D61" i="12" s="1"/>
  <c r="H65" i="12"/>
  <c r="H70" i="12" s="1"/>
  <c r="I65" i="12"/>
  <c r="I70" i="12" s="1"/>
  <c r="E62" i="12"/>
  <c r="G62" i="12" s="1"/>
  <c r="G61" i="12" s="1"/>
  <c r="F62" i="12"/>
  <c r="I62" i="12"/>
  <c r="I61" i="12" s="1"/>
  <c r="D65" i="12"/>
  <c r="K55" i="12"/>
  <c r="E65" i="12"/>
  <c r="K57" i="12" l="1"/>
  <c r="K59" i="12" s="1"/>
  <c r="K61" i="12" s="1"/>
  <c r="F61" i="12"/>
  <c r="E61" i="12"/>
  <c r="F67" i="12"/>
  <c r="K67" i="12" s="1"/>
  <c r="E70" i="12"/>
  <c r="K65" i="12"/>
  <c r="D70" i="12"/>
  <c r="D71" i="12" s="1"/>
  <c r="K70" i="12" l="1"/>
  <c r="K71" i="12" s="1"/>
  <c r="F70" i="12"/>
  <c r="J16" i="6"/>
  <c r="J12" i="6"/>
  <c r="J10" i="6"/>
  <c r="J8" i="6"/>
  <c r="J7" i="6"/>
  <c r="H9" i="5"/>
  <c r="G9" i="5"/>
  <c r="H8" i="5"/>
  <c r="F9" i="5"/>
  <c r="F8" i="5"/>
  <c r="I17" i="5" l="1"/>
  <c r="I6" i="5"/>
  <c r="I28" i="4"/>
  <c r="I27" i="4"/>
  <c r="I26" i="4"/>
  <c r="I10" i="5" l="1"/>
  <c r="I12" i="5" s="1"/>
  <c r="I14" i="5" s="1"/>
  <c r="I16" i="5" s="1"/>
  <c r="F42" i="11" l="1"/>
  <c r="E42" i="11"/>
  <c r="D42" i="11"/>
  <c r="C42" i="11"/>
  <c r="G41" i="11"/>
  <c r="G40" i="11"/>
  <c r="G39" i="11"/>
  <c r="G38" i="11"/>
  <c r="F32" i="11"/>
  <c r="E32" i="11"/>
  <c r="D32" i="11"/>
  <c r="C32" i="11"/>
  <c r="I11" i="10"/>
  <c r="I14" i="8"/>
  <c r="I6" i="10" s="1"/>
  <c r="I10" i="10" s="1"/>
  <c r="I15" i="10" s="1"/>
  <c r="I17" i="10" s="1"/>
  <c r="I15" i="8" l="1"/>
  <c r="J6" i="6"/>
  <c r="J9" i="6" s="1"/>
  <c r="J11" i="6" s="1"/>
  <c r="J13" i="6" s="1"/>
  <c r="J15" i="6" s="1"/>
  <c r="G42" i="11"/>
  <c r="H32" i="11"/>
  <c r="I28" i="10"/>
  <c r="I26" i="10"/>
  <c r="I30" i="10" s="1"/>
  <c r="I29" i="10" l="1"/>
  <c r="E37" i="23"/>
  <c r="F37" i="23"/>
  <c r="G37" i="23"/>
  <c r="H37" i="23" s="1"/>
  <c r="I37" i="23"/>
  <c r="M37" i="23" s="1"/>
  <c r="D37" i="23"/>
  <c r="E29" i="23"/>
  <c r="J32" i="23" s="1"/>
  <c r="F29" i="23"/>
  <c r="K32" i="23" s="1"/>
  <c r="G29" i="23"/>
  <c r="I29" i="23"/>
  <c r="D29" i="23"/>
  <c r="I32" i="23" l="1"/>
  <c r="M29" i="23"/>
  <c r="L32" i="23"/>
  <c r="H29" i="23"/>
  <c r="M32" i="23" s="1"/>
  <c r="E9" i="23"/>
  <c r="J12" i="23" s="1"/>
  <c r="F9" i="23"/>
  <c r="K12" i="23" s="1"/>
  <c r="G9" i="23"/>
  <c r="L12" i="23" s="1"/>
  <c r="I9" i="23"/>
  <c r="D9" i="23"/>
  <c r="I12" i="23" l="1"/>
  <c r="M9" i="23"/>
  <c r="H9" i="23"/>
  <c r="E55" i="13"/>
  <c r="E54" i="13"/>
  <c r="G54" i="13" s="1"/>
  <c r="E53" i="13"/>
  <c r="G53" i="13" s="1"/>
  <c r="G63" i="13"/>
  <c r="G62" i="13"/>
  <c r="G72" i="13"/>
  <c r="G71" i="13"/>
  <c r="M12" i="23" l="1"/>
  <c r="I36" i="23"/>
  <c r="M36" i="23" s="1"/>
  <c r="I19" i="23"/>
  <c r="M19" i="23" s="1"/>
  <c r="G36" i="23"/>
  <c r="F36" i="23"/>
  <c r="E36" i="23"/>
  <c r="D36" i="23"/>
  <c r="G19" i="23"/>
  <c r="L22" i="23" s="1"/>
  <c r="F19" i="23"/>
  <c r="K22" i="23" s="1"/>
  <c r="E19" i="23"/>
  <c r="J22" i="23" s="1"/>
  <c r="D19" i="23"/>
  <c r="D38" i="23" l="1"/>
  <c r="H36" i="23"/>
  <c r="M40" i="23"/>
  <c r="I22" i="23"/>
  <c r="H19" i="23"/>
  <c r="M22" i="23"/>
  <c r="I38" i="23"/>
  <c r="I40" i="23"/>
  <c r="F38" i="23"/>
  <c r="K41" i="23" s="1"/>
  <c r="K40" i="23"/>
  <c r="G38" i="23"/>
  <c r="L41" i="23" s="1"/>
  <c r="L40" i="23"/>
  <c r="J40" i="23"/>
  <c r="E38" i="23"/>
  <c r="J41" i="23" s="1"/>
  <c r="G27" i="4"/>
  <c r="G26" i="4"/>
  <c r="I41" i="23" l="1"/>
  <c r="M38" i="23"/>
  <c r="H38" i="23"/>
  <c r="M41" i="23" s="1"/>
  <c r="G57" i="13"/>
  <c r="F57" i="13"/>
  <c r="E57" i="13"/>
  <c r="D57" i="13"/>
  <c r="C57" i="13"/>
  <c r="G66" i="13"/>
  <c r="F66" i="13"/>
  <c r="E66" i="13"/>
  <c r="D66" i="13"/>
  <c r="C66" i="13"/>
  <c r="G75" i="13"/>
  <c r="F75" i="13"/>
  <c r="E75" i="13"/>
  <c r="D75" i="13"/>
  <c r="C75" i="13"/>
  <c r="F93" i="13"/>
  <c r="E93" i="13"/>
  <c r="D93" i="13"/>
  <c r="G93" i="13"/>
  <c r="C93" i="13"/>
  <c r="I16" i="6" l="1"/>
  <c r="I12" i="6"/>
  <c r="I10" i="6"/>
  <c r="I8" i="6"/>
  <c r="I7" i="6"/>
  <c r="C8" i="5"/>
  <c r="D8" i="5"/>
  <c r="C6" i="5"/>
  <c r="H11" i="10" l="1"/>
  <c r="H17" i="5"/>
  <c r="H6" i="5"/>
  <c r="C28" i="4"/>
  <c r="C27" i="4"/>
  <c r="H28" i="4"/>
  <c r="H27" i="4"/>
  <c r="H26" i="4"/>
  <c r="H14" i="8"/>
  <c r="D14" i="8"/>
  <c r="E14" i="8"/>
  <c r="F14" i="8"/>
  <c r="G14" i="8"/>
  <c r="H10" i="5" l="1"/>
  <c r="H12" i="5" s="1"/>
  <c r="H6" i="10"/>
  <c r="I6" i="6"/>
  <c r="I9" i="6" s="1"/>
  <c r="I11" i="6" s="1"/>
  <c r="I13" i="6" s="1"/>
  <c r="I15" i="6" s="1"/>
  <c r="H15" i="8"/>
  <c r="H16" i="6" l="1"/>
  <c r="H6" i="6"/>
  <c r="G6" i="5"/>
  <c r="G17" i="5"/>
  <c r="G13" i="5"/>
  <c r="G11" i="5"/>
  <c r="G23" i="4"/>
  <c r="G22" i="4"/>
  <c r="G19" i="4"/>
  <c r="G18" i="4"/>
  <c r="G17" i="4"/>
  <c r="G14" i="4"/>
  <c r="G13" i="4"/>
  <c r="G12" i="4"/>
  <c r="G9" i="4"/>
  <c r="G8" i="4"/>
  <c r="G7" i="4"/>
  <c r="G28" i="4" l="1"/>
  <c r="H12" i="6"/>
  <c r="G25" i="10" l="1"/>
  <c r="G24" i="10"/>
  <c r="G21" i="10"/>
  <c r="G20" i="10"/>
  <c r="G19" i="10"/>
  <c r="G18" i="10"/>
  <c r="G16" i="10"/>
  <c r="G14" i="10"/>
  <c r="G13" i="10"/>
  <c r="G12" i="10"/>
  <c r="G9" i="10"/>
  <c r="H10" i="10" s="1"/>
  <c r="H15" i="10" s="1"/>
  <c r="H17" i="10" s="1"/>
  <c r="G8" i="10"/>
  <c r="G7" i="10"/>
  <c r="H28" i="10" l="1"/>
  <c r="H26" i="10"/>
  <c r="H30" i="10" s="1"/>
  <c r="H10" i="6"/>
  <c r="H7" i="6"/>
  <c r="H8" i="6"/>
  <c r="D20" i="13"/>
  <c r="D19" i="13"/>
  <c r="D18" i="13"/>
  <c r="D17" i="13"/>
  <c r="H29" i="10" l="1"/>
  <c r="H9" i="6"/>
  <c r="H11" i="6" s="1"/>
  <c r="H13" i="6" s="1"/>
  <c r="H15" i="6" s="1"/>
  <c r="G7" i="6" l="1"/>
  <c r="G16" i="6" l="1"/>
  <c r="G12" i="6"/>
  <c r="G10" i="6"/>
  <c r="G8" i="6"/>
  <c r="F17" i="5"/>
  <c r="F6" i="5"/>
  <c r="F28" i="4"/>
  <c r="F27" i="4"/>
  <c r="F26" i="4"/>
  <c r="F15" i="8" l="1"/>
  <c r="F10" i="5"/>
  <c r="F12" i="5" l="1"/>
  <c r="F11" i="10"/>
  <c r="F14" i="5" l="1"/>
  <c r="F16" i="5" s="1"/>
  <c r="G6" i="6"/>
  <c r="G9" i="6" s="1"/>
  <c r="G11" i="6" s="1"/>
  <c r="G13" i="6" s="1"/>
  <c r="G15" i="6" s="1"/>
  <c r="F6" i="10"/>
  <c r="F10" i="10" l="1"/>
  <c r="F15" i="10" s="1"/>
  <c r="F17" i="10" l="1"/>
  <c r="F28" i="10" s="1"/>
  <c r="F26" i="10" l="1"/>
  <c r="F30" i="10" l="1"/>
  <c r="F29" i="10" s="1"/>
  <c r="E19" i="13" l="1"/>
  <c r="E18" i="13"/>
  <c r="E17" i="13"/>
  <c r="C20" i="13"/>
  <c r="G20" i="13" s="1"/>
  <c r="C19" i="13"/>
  <c r="C18" i="13"/>
  <c r="G18" i="13" s="1"/>
  <c r="C17" i="13"/>
  <c r="G17" i="13" s="1"/>
  <c r="G19" i="13" l="1"/>
  <c r="F12" i="6"/>
  <c r="F16" i="6"/>
  <c r="E17" i="5"/>
  <c r="E9" i="5"/>
  <c r="E8" i="5"/>
  <c r="G21" i="13" l="1"/>
  <c r="E21" i="13"/>
  <c r="D21" i="13"/>
  <c r="C21" i="13"/>
  <c r="F10" i="6"/>
  <c r="F8" i="6"/>
  <c r="F7" i="6"/>
  <c r="E6" i="5"/>
  <c r="E10" i="5" s="1"/>
  <c r="E28" i="4"/>
  <c r="E27" i="4"/>
  <c r="E26" i="4"/>
  <c r="E12" i="5" l="1"/>
  <c r="E14" i="5" l="1"/>
  <c r="E16" i="5" s="1"/>
  <c r="E11" i="10"/>
  <c r="E15" i="8"/>
  <c r="F6" i="6" l="1"/>
  <c r="F9" i="6" s="1"/>
  <c r="F11" i="6" s="1"/>
  <c r="F13" i="6" s="1"/>
  <c r="F15" i="6" s="1"/>
  <c r="E6" i="10"/>
  <c r="E10" i="10" s="1"/>
  <c r="E15" i="10" s="1"/>
  <c r="E17" i="10" s="1"/>
  <c r="E26" i="10" s="1"/>
  <c r="E30" i="10" s="1"/>
  <c r="D15" i="8"/>
  <c r="E28" i="10" l="1"/>
  <c r="E29" i="10" s="1"/>
  <c r="H16" i="12" l="1"/>
  <c r="F16" i="12"/>
  <c r="E16" i="12"/>
  <c r="G16" i="12" s="1"/>
  <c r="G15" i="12" s="1"/>
  <c r="E8" i="6"/>
  <c r="E10" i="6"/>
  <c r="E7" i="6"/>
  <c r="D6" i="5" l="1"/>
  <c r="F22" i="11"/>
  <c r="D11" i="10"/>
  <c r="G11" i="10" l="1"/>
  <c r="G22" i="11"/>
  <c r="F9" i="12" l="1"/>
  <c r="F11" i="12" s="1"/>
  <c r="F13" i="12" s="1"/>
  <c r="F15" i="12" s="1"/>
  <c r="E9" i="12"/>
  <c r="E11" i="12" s="1"/>
  <c r="E13" i="12" s="1"/>
  <c r="E15" i="12" s="1"/>
  <c r="G83" i="13"/>
  <c r="G82" i="13"/>
  <c r="G81" i="13"/>
  <c r="G80" i="13"/>
  <c r="F84" i="13"/>
  <c r="E84" i="13"/>
  <c r="D84" i="13"/>
  <c r="C84" i="13"/>
  <c r="D10" i="5"/>
  <c r="D28" i="4"/>
  <c r="D27" i="4"/>
  <c r="D26" i="4"/>
  <c r="E12" i="11"/>
  <c r="D12" i="11"/>
  <c r="C12" i="11"/>
  <c r="D12" i="5" l="1"/>
  <c r="G10" i="5"/>
  <c r="F19" i="12"/>
  <c r="E19" i="12"/>
  <c r="E23" i="12" s="1"/>
  <c r="G84" i="13"/>
  <c r="G12" i="11"/>
  <c r="F21" i="12" l="1"/>
  <c r="H21" i="12" s="1"/>
  <c r="D14" i="5"/>
  <c r="D16" i="5" s="1"/>
  <c r="G12" i="5"/>
  <c r="G14" i="5" s="1"/>
  <c r="G16" i="5" s="1"/>
  <c r="F23" i="12" l="1"/>
  <c r="H14" i="5"/>
  <c r="H16" i="5" s="1"/>
  <c r="E6" i="6"/>
  <c r="E9" i="6" s="1"/>
  <c r="E11" i="6" s="1"/>
  <c r="E13" i="6" s="1"/>
  <c r="E15" i="6" s="1"/>
  <c r="D6" i="10"/>
  <c r="C26" i="4"/>
  <c r="G15" i="8" s="1"/>
  <c r="D10" i="10" l="1"/>
  <c r="G6" i="10"/>
  <c r="D15" i="10" l="1"/>
  <c r="G10" i="10"/>
  <c r="D9" i="12"/>
  <c r="D11" i="12" s="1"/>
  <c r="D9" i="6"/>
  <c r="H11" i="12" l="1"/>
  <c r="H13" i="12" s="1"/>
  <c r="H15" i="12" s="1"/>
  <c r="D13" i="12"/>
  <c r="H9" i="12"/>
  <c r="D17" i="10"/>
  <c r="G15" i="10"/>
  <c r="D19" i="12"/>
  <c r="H19" i="12" s="1"/>
  <c r="G17" i="10" l="1"/>
  <c r="G28" i="10" s="1"/>
  <c r="D26" i="10"/>
  <c r="D28" i="10"/>
  <c r="D23" i="12"/>
  <c r="D24" i="12" s="1"/>
  <c r="D15" i="12"/>
  <c r="D30" i="10" l="1"/>
  <c r="D29" i="10" s="1"/>
  <c r="G26" i="10"/>
  <c r="G30" i="10" s="1"/>
  <c r="G29" i="10" s="1"/>
  <c r="H23" i="12"/>
  <c r="H24" i="12" s="1"/>
</calcChain>
</file>

<file path=xl/sharedStrings.xml><?xml version="1.0" encoding="utf-8"?>
<sst xmlns="http://schemas.openxmlformats.org/spreadsheetml/2006/main" count="456" uniqueCount="132">
  <si>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</si>
  <si>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</si>
  <si>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</si>
  <si>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</si>
  <si>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</si>
  <si>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</si>
  <si>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</si>
  <si>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</si>
  <si>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</si>
  <si>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</si>
  <si>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</si>
  <si>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</si>
  <si>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</si>
  <si>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</si>
  <si>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</si>
  <si>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</si>
  <si>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</si>
  <si>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</si>
  <si>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</si>
  <si>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</si>
  <si>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</si>
  <si>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</si>
  <si>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</si>
  <si>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</si>
  <si>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</si>
  <si>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</si>
  <si>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</si>
  <si>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</si>
  <si>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</si>
  <si>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</si>
  <si>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</si>
  <si>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Defense Solutions</t>
  </si>
  <si>
    <t>Non-GAAP operating income (loss)</t>
  </si>
  <si>
    <t xml:space="preserve">Non-GAAP operating income </t>
  </si>
  <si>
    <t>(in millions, except per share amounts)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</si>
  <si>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</si>
  <si>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</si>
  <si>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</si>
  <si>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</si>
  <si>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Total adjustments from non-GAAP income</t>
  </si>
  <si>
    <t>Income before income taxes</t>
  </si>
  <si>
    <t>Net income</t>
  </si>
  <si>
    <t xml:space="preserve">Non-GAAP income before income taxes </t>
  </si>
  <si>
    <t xml:space="preserve">   Other income (expense), net</t>
  </si>
  <si>
    <t>Non-operating expense, net</t>
  </si>
  <si>
    <t>Less: net income attributable to non-controlling interest</t>
  </si>
  <si>
    <t>Income tax expense adjusted to reflect non-GAAP adjustments</t>
  </si>
  <si>
    <t>Amortization of equity method investment</t>
  </si>
  <si>
    <t>(1)  Calculation uses an estimated statutory tax rate on non-GAAP adjustments.</t>
  </si>
  <si>
    <t>Net income attributable to Leidos common stockholders</t>
  </si>
  <si>
    <t>Diluted EPS attributable to Leidos common stockholders</t>
  </si>
  <si>
    <t>Diluted shares</t>
  </si>
  <si>
    <t xml:space="preserve">(1)  Calculation uses an estimated statutory tax rate on non-GAAP adjustments. </t>
  </si>
  <si>
    <t>Other tax adjustments</t>
  </si>
  <si>
    <t>Other income (expense), net</t>
  </si>
  <si>
    <t>EBITDA margin</t>
  </si>
  <si>
    <t>1QFY19</t>
  </si>
  <si>
    <t>Quarter Ended March 29, 2019</t>
  </si>
  <si>
    <t>(2)  Earnings per share are computed independently for each of the quarters presented and therefore may not sum to the total for the fiscal year.</t>
  </si>
  <si>
    <t>Gain on sale of business</t>
  </si>
  <si>
    <t>(1) Earnings per share are computed independently for each of the quarters presented and therefore may not sum to the total for the fiscal year.</t>
  </si>
  <si>
    <t>Amortization of acquired intangibles</t>
  </si>
  <si>
    <t>Amortization of internally developed intangible assets</t>
  </si>
  <si>
    <t>Amortization of intangibles</t>
  </si>
  <si>
    <t>(1) Prior year amounts have been recast for the contracts that were reassigned between the Defense Solutions and Civil reportable segments.</t>
  </si>
  <si>
    <t xml:space="preserve">(1) Prior year amounts have been recast for the contracts that were reassigned between the Defense Solutions and Civil reportable segments.
</t>
  </si>
  <si>
    <t>2QFY19</t>
  </si>
  <si>
    <t>Quarter Ended June 28, 2019</t>
  </si>
  <si>
    <t>Amortization expense</t>
  </si>
  <si>
    <t>Gain (loss) on sale of business</t>
  </si>
  <si>
    <t>3QFY19</t>
  </si>
  <si>
    <t>Quarter Ended September 27, 2019</t>
  </si>
  <si>
    <t>Non-GAAP operating (loss) income</t>
  </si>
  <si>
    <t>Operating (loss) income</t>
  </si>
  <si>
    <t>4QFY19</t>
  </si>
  <si>
    <t>Quarter Ended January 3, 2020</t>
  </si>
  <si>
    <t>Year Ended January 3, 2020</t>
  </si>
  <si>
    <t>Acquisition related financing costs</t>
  </si>
  <si>
    <t>Acquisition, integration and restructuring costs</t>
  </si>
  <si>
    <t>FY19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</si>
  <si>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</si>
  <si>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vertAlign val="superscript"/>
        <sz val="10"/>
        <color rgb="FF201747"/>
        <rFont val="Arial"/>
        <family val="2"/>
      </rPr>
      <t>(1)</t>
    </r>
  </si>
  <si>
    <r>
      <t>Civil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</si>
  <si>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b/>
        <vertAlign val="superscript"/>
        <sz val="12"/>
        <color rgb="FF201747"/>
        <rFont val="Arial"/>
        <family val="2"/>
      </rPr>
      <t>(1)</t>
    </r>
  </si>
  <si>
    <r>
      <t>Civil</t>
    </r>
    <r>
      <rPr>
        <b/>
        <vertAlign val="superscript"/>
        <sz val="12"/>
        <color rgb="FF201747"/>
        <rFont val="Arial"/>
        <family val="2"/>
      </rPr>
      <t>(1)</t>
    </r>
  </si>
  <si>
    <r>
      <t>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(1)</t>
    </r>
  </si>
  <si>
    <r>
      <t>Income tax expense</t>
    </r>
    <r>
      <rPr>
        <vertAlign val="superscript"/>
        <sz val="9"/>
        <color rgb="FF201747"/>
        <rFont val="Arial"/>
        <family val="2"/>
      </rPr>
      <t>(1)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</si>
  <si>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(2)</t>
    </r>
  </si>
  <si>
    <r>
      <t>Income tax expense</t>
    </r>
    <r>
      <rPr>
        <vertAlign val="superscript"/>
        <sz val="10"/>
        <color rgb="FF201747"/>
        <rFont val="Arial"/>
        <family val="2"/>
      </rPr>
      <t>(1)</t>
    </r>
  </si>
  <si>
    <r>
      <t>Non-GAAP 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</si>
  <si>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r>
      <t>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</si>
  <si>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t>1QFY20</t>
  </si>
  <si>
    <t xml:space="preserve">Loss on debt modification </t>
  </si>
  <si>
    <t>Income tax expense</t>
  </si>
  <si>
    <t>Pro-Forma Financial Information ─ Segment Results</t>
  </si>
  <si>
    <t>(dollars in millions)</t>
  </si>
  <si>
    <t>Revenues, as reported</t>
  </si>
  <si>
    <t>Civil</t>
  </si>
  <si>
    <t xml:space="preserve">Pro-forma revenues </t>
  </si>
  <si>
    <t>YoY revenue growth on reported revenues</t>
  </si>
  <si>
    <t>YoY "Organic Revenue Growth" on pro-forma revenues</t>
  </si>
  <si>
    <t>Pro-forma revenues</t>
  </si>
  <si>
    <r>
      <t>Total Operations</t>
    </r>
    <r>
      <rPr>
        <sz val="10"/>
        <color rgb="FF201747"/>
        <rFont val="Arial"/>
        <family val="2"/>
      </rPr>
      <t> </t>
    </r>
  </si>
  <si>
    <t xml:space="preserve">Commercial Cybersecurity Business actual revenues (Divested on 2/20/2019) </t>
  </si>
  <si>
    <t>Health Staff Augmentation Business actual revenues (Divested on 9/15/2019)</t>
  </si>
  <si>
    <t>Loss on debt modification</t>
  </si>
  <si>
    <t>2QFY20</t>
  </si>
  <si>
    <t>Quarter Ended July 3, 2020</t>
  </si>
  <si>
    <t>Quarter Ended April 3, 2020</t>
  </si>
  <si>
    <t>Asset impairment charges</t>
  </si>
  <si>
    <t>Asset Impairment charges</t>
  </si>
  <si>
    <t>3QFY20</t>
  </si>
  <si>
    <t>4QFY20</t>
  </si>
  <si>
    <t>FY20</t>
  </si>
  <si>
    <t>Quarter Ended January 1, 2021</t>
  </si>
  <si>
    <t>Twelve Months Ended January 1, 2021</t>
  </si>
  <si>
    <t>4Q FY 21</t>
  </si>
  <si>
    <t>Quarter Ended October 2, 2020</t>
  </si>
  <si>
    <t>Year Ended January 1, 2021</t>
  </si>
  <si>
    <t xml:space="preserve">(in millions, except for per share amounts) </t>
  </si>
  <si>
    <t>Income tax (expense) benefit(1)</t>
  </si>
  <si>
    <t xml:space="preserve">Diluted EPS attributable to Leidos Holdings, Inc. </t>
  </si>
  <si>
    <t>Provided:  February 23, 2021</t>
  </si>
  <si>
    <t>Twelve Months Ended January 3, 2020</t>
  </si>
  <si>
    <t>(1)  Income tax expense is adjusted to reflect the non-GAAP adjustments. See definition of non-GAAP adjustments on slide 15 in the Investor Presentation.</t>
  </si>
  <si>
    <t>Note:  See definition of non-GAAP operating income on slide 15 in the Investor Presentation.</t>
  </si>
  <si>
    <t>Dynetics revenues (Acquired on 1/31/2020)</t>
  </si>
  <si>
    <r>
      <t>SD&amp;A revenues (Acquired on 5</t>
    </r>
    <r>
      <rPr>
        <sz val="10"/>
        <rFont val="Arial"/>
        <family val="2"/>
      </rPr>
      <t>/4/2020)</t>
    </r>
  </si>
  <si>
    <r>
      <t>IMX revenues (Acquired on 8/15/2019)</t>
    </r>
    <r>
      <rPr>
        <vertAlign val="superscript"/>
        <sz val="10"/>
        <color rgb="FF201747"/>
        <rFont val="Arial"/>
        <family val="2"/>
      </rPr>
      <t>(1)</t>
    </r>
  </si>
  <si>
    <r>
      <t>Total SD&amp;A, Dynetics, Commercial Cyber, IMX &amp; Health Staff Augmentation revenues</t>
    </r>
    <r>
      <rPr>
        <vertAlign val="superscript"/>
        <sz val="10"/>
        <color rgb="FF201747"/>
        <rFont val="Arial"/>
        <family val="2"/>
      </rPr>
      <t>(1)</t>
    </r>
  </si>
  <si>
    <t>(1)  IMX revenues for 4QFY19 of $12M was presented in the 3QFY20 Supplementary Financials. IMX was owned by Leidos for the full quarter of Q4FY19 and therefore, has been removed to calculate pro-forma revenues.</t>
  </si>
  <si>
    <t>Note:  See definition of organic revenue calculation on slide 15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</si>
</sst>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b/>
      <vertAlign val="superscript"/>
      <sz val="12"/>
      <color rgb="FF201747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rgb="FF201747"/>
      <name val="Arial"/>
      <family val="2"/>
    </font>
    <font>
      <b/>
      <sz val="20"/>
      <color rgb="FF7030A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name val="Arial"/>
      <family val="2"/>
    </font>
    <font>
      <b/>
      <i/>
      <sz val="10"/>
      <color rgb="FF201747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Fill="1" applyBorder="1" applyAlignment="1">
      <alignment horizontal="left" readingOrder="1"/>
    </xf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/>
    <xf numFmtId="0" fontId="7" fillId="0" borderId="0" xfId="0" applyFont="1" applyFill="1" applyAlignment="1">
      <alignment wrapText="1"/>
    </xf>
    <xf numFmtId="165" fontId="10" fillId="0" borderId="5" xfId="1" applyNumberFormat="1" applyFont="1" applyFill="1" applyBorder="1"/>
    <xf numFmtId="165" fontId="7" fillId="0" borderId="5" xfId="1" applyNumberFormat="1" applyFont="1" applyFill="1" applyBorder="1"/>
    <xf numFmtId="164" fontId="7" fillId="0" borderId="7" xfId="1" applyNumberFormat="1" applyFont="1" applyBorder="1"/>
    <xf numFmtId="165" fontId="7" fillId="0" borderId="0" xfId="1" applyNumberFormat="1" applyFont="1"/>
    <xf numFmtId="165" fontId="7" fillId="0" borderId="7" xfId="1" applyNumberFormat="1" applyFont="1" applyBorder="1"/>
    <xf numFmtId="164" fontId="7" fillId="0" borderId="6" xfId="2" applyNumberFormat="1" applyFont="1" applyBorder="1"/>
    <xf numFmtId="164" fontId="7" fillId="0" borderId="0" xfId="1" applyNumberFormat="1" applyFo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44" fillId="5" borderId="0" xfId="0" applyFont="1" applyFill="1" applyAlignment="1">
      <alignment horizontal="center"/>
    </xf>
    <xf numFmtId="0" fontId="21" fillId="0" borderId="0" xfId="0" applyFont="1" applyFill="1"/>
    <xf numFmtId="0" fontId="44" fillId="0" borderId="0" xfId="0" applyFont="1" applyFill="1" applyAlignment="1">
      <alignment horizontal="left"/>
    </xf>
    <xf numFmtId="44" fontId="10" fillId="0" borderId="0" xfId="2" applyNumberFormat="1" applyFont="1" applyFill="1" applyAlignment="1">
      <alignment horizontal="right" wrapText="1" readingOrder="1"/>
    </xf>
    <xf numFmtId="43" fontId="7" fillId="4" borderId="0" xfId="1" applyFont="1" applyFill="1" applyBorder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46" fillId="0" borderId="0" xfId="0" applyFont="1" applyAlignment="1"/>
    <xf numFmtId="0" fontId="47" fillId="0" borderId="0" xfId="0" applyFont="1" applyAlignment="1">
      <alignment horizontal="center"/>
    </xf>
    <xf numFmtId="0" fontId="44" fillId="0" borderId="0" xfId="0" applyFont="1"/>
    <xf numFmtId="0" fontId="48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 readingOrder="1"/>
    </xf>
    <xf numFmtId="0" fontId="48" fillId="0" borderId="0" xfId="0" applyFont="1" applyBorder="1" applyAlignment="1">
      <alignment wrapText="1"/>
    </xf>
    <xf numFmtId="0" fontId="7" fillId="5" borderId="0" xfId="0" applyFont="1" applyFill="1" applyBorder="1" applyAlignment="1">
      <alignment horizontal="left" wrapText="1" readingOrder="1"/>
    </xf>
    <xf numFmtId="0" fontId="42" fillId="5" borderId="0" xfId="0" applyFont="1" applyFill="1" applyBorder="1" applyAlignment="1">
      <alignment horizontal="left" wrapText="1" readingOrder="1"/>
    </xf>
    <xf numFmtId="164" fontId="42" fillId="0" borderId="0" xfId="2" applyNumberFormat="1" applyFont="1" applyBorder="1" applyAlignment="1">
      <alignment horizontal="left" readingOrder="1"/>
    </xf>
    <xf numFmtId="0" fontId="10" fillId="3" borderId="0" xfId="0" applyFont="1" applyFill="1" applyBorder="1" applyAlignment="1">
      <alignment horizontal="left" wrapText="1" readingOrder="1"/>
    </xf>
    <xf numFmtId="164" fontId="48" fillId="3" borderId="0" xfId="2" applyNumberFormat="1" applyFont="1" applyFill="1" applyBorder="1" applyAlignment="1">
      <alignment horizontal="left" readingOrder="1"/>
    </xf>
    <xf numFmtId="0" fontId="7" fillId="3" borderId="0" xfId="0" applyFont="1" applyFill="1" applyBorder="1" applyAlignment="1">
      <alignment horizontal="left" wrapText="1" readingOrder="1"/>
    </xf>
    <xf numFmtId="164" fontId="7" fillId="3" borderId="0" xfId="2" applyNumberFormat="1" applyFont="1" applyFill="1" applyBorder="1" applyAlignment="1">
      <alignment horizontal="left" readingOrder="1"/>
    </xf>
    <xf numFmtId="165" fontId="7" fillId="3" borderId="5" xfId="2" applyNumberFormat="1" applyFont="1" applyFill="1" applyBorder="1" applyAlignment="1">
      <alignment horizontal="left" readingOrder="1"/>
    </xf>
    <xf numFmtId="166" fontId="7" fillId="3" borderId="0" xfId="3" applyNumberFormat="1" applyFont="1" applyFill="1" applyBorder="1" applyAlignment="1">
      <alignment horizontal="right" readingOrder="1"/>
    </xf>
    <xf numFmtId="166" fontId="7" fillId="5" borderId="0" xfId="3" applyNumberFormat="1" applyFont="1" applyFill="1" applyBorder="1" applyAlignment="1">
      <alignment horizontal="right" readingOrder="1"/>
    </xf>
    <xf numFmtId="0" fontId="7" fillId="0" borderId="0" xfId="0" applyFont="1" applyBorder="1" applyAlignment="1">
      <alignment horizontal="left" wrapText="1" readingOrder="1"/>
    </xf>
    <xf numFmtId="164" fontId="48" fillId="0" borderId="0" xfId="2" applyNumberFormat="1" applyFont="1" applyBorder="1" applyAlignment="1">
      <alignment horizontal="left" readingOrder="1"/>
    </xf>
    <xf numFmtId="0" fontId="28" fillId="0" borderId="0" xfId="0" applyFont="1" applyFill="1"/>
    <xf numFmtId="165" fontId="7" fillId="0" borderId="5" xfId="2" applyNumberFormat="1" applyFont="1" applyBorder="1" applyAlignment="1">
      <alignment horizontal="left" readingOrder="1"/>
    </xf>
    <xf numFmtId="0" fontId="7" fillId="0" borderId="0" xfId="0" applyFont="1" applyFill="1" applyBorder="1" applyAlignment="1">
      <alignment horizontal="left" wrapText="1" readingOrder="1"/>
    </xf>
    <xf numFmtId="166" fontId="7" fillId="0" borderId="0" xfId="3" applyNumberFormat="1" applyFont="1" applyBorder="1" applyAlignment="1">
      <alignment horizontal="right" readingOrder="1"/>
    </xf>
    <xf numFmtId="0" fontId="48" fillId="3" borderId="0" xfId="0" applyFont="1" applyFill="1" applyBorder="1" applyAlignment="1">
      <alignment wrapText="1"/>
    </xf>
    <xf numFmtId="165" fontId="10" fillId="0" borderId="0" xfId="2" applyNumberFormat="1" applyFont="1" applyBorder="1"/>
    <xf numFmtId="165" fontId="7" fillId="0" borderId="0" xfId="2" applyNumberFormat="1" applyFont="1" applyBorder="1"/>
    <xf numFmtId="165" fontId="7" fillId="0" borderId="0" xfId="2" applyNumberFormat="1" applyFont="1" applyFill="1" applyBorder="1"/>
    <xf numFmtId="165" fontId="10" fillId="0" borderId="7" xfId="2" applyNumberFormat="1" applyFont="1" applyBorder="1"/>
    <xf numFmtId="165" fontId="7" fillId="0" borderId="7" xfId="2" applyNumberFormat="1" applyFont="1" applyBorder="1"/>
    <xf numFmtId="165" fontId="7" fillId="0" borderId="7" xfId="2" applyNumberFormat="1" applyFont="1" applyFill="1" applyBorder="1"/>
    <xf numFmtId="165" fontId="10" fillId="0" borderId="0" xfId="1" applyNumberFormat="1" applyFont="1" applyFill="1" applyBorder="1"/>
    <xf numFmtId="165" fontId="7" fillId="3" borderId="0" xfId="2" applyNumberFormat="1" applyFont="1" applyFill="1" applyBorder="1" applyAlignment="1">
      <alignment horizontal="left" readingOrder="1"/>
    </xf>
    <xf numFmtId="0" fontId="7" fillId="0" borderId="0" xfId="0" applyFont="1" applyBorder="1" applyAlignment="1"/>
    <xf numFmtId="0" fontId="7" fillId="5" borderId="0" xfId="0" applyFont="1" applyFill="1" applyBorder="1" applyAlignment="1"/>
    <xf numFmtId="44" fontId="7" fillId="0" borderId="0" xfId="2" applyFont="1"/>
    <xf numFmtId="164" fontId="10" fillId="0" borderId="7" xfId="1" applyNumberFormat="1" applyFont="1" applyBorder="1"/>
    <xf numFmtId="165" fontId="10" fillId="0" borderId="0" xfId="1" applyNumberFormat="1" applyFont="1"/>
    <xf numFmtId="165" fontId="10" fillId="0" borderId="7" xfId="1" applyNumberFormat="1" applyFont="1" applyBorder="1"/>
    <xf numFmtId="164" fontId="10" fillId="0" borderId="6" xfId="2" applyNumberFormat="1" applyFont="1" applyBorder="1"/>
    <xf numFmtId="44" fontId="10" fillId="0" borderId="0" xfId="2" applyFont="1"/>
    <xf numFmtId="0" fontId="10" fillId="0" borderId="0" xfId="0" applyFont="1"/>
    <xf numFmtId="164" fontId="10" fillId="0" borderId="0" xfId="1" applyNumberFormat="1" applyFont="1"/>
    <xf numFmtId="165" fontId="10" fillId="0" borderId="5" xfId="2" applyNumberFormat="1" applyFont="1" applyBorder="1" applyAlignment="1">
      <alignment horizontal="left" readingOrder="1"/>
    </xf>
    <xf numFmtId="166" fontId="10" fillId="5" borderId="0" xfId="3" applyNumberFormat="1" applyFont="1" applyFill="1" applyBorder="1" applyAlignment="1">
      <alignment horizontal="right" readingOrder="1"/>
    </xf>
    <xf numFmtId="164" fontId="49" fillId="0" borderId="0" xfId="2" applyNumberFormat="1" applyFont="1" applyBorder="1" applyAlignment="1">
      <alignment horizontal="left" readingOrder="1"/>
    </xf>
    <xf numFmtId="164" fontId="50" fillId="3" borderId="0" xfId="2" applyNumberFormat="1" applyFont="1" applyFill="1" applyBorder="1" applyAlignment="1">
      <alignment horizontal="left" readingOrder="1"/>
    </xf>
    <xf numFmtId="164" fontId="10" fillId="3" borderId="0" xfId="2" applyNumberFormat="1" applyFont="1" applyFill="1" applyBorder="1" applyAlignment="1">
      <alignment horizontal="left" readingOrder="1"/>
    </xf>
    <xf numFmtId="165" fontId="10" fillId="3" borderId="0" xfId="2" applyNumberFormat="1" applyFont="1" applyFill="1" applyBorder="1" applyAlignment="1">
      <alignment horizontal="left" readingOrder="1"/>
    </xf>
    <xf numFmtId="165" fontId="10" fillId="3" borderId="5" xfId="2" applyNumberFormat="1" applyFont="1" applyFill="1" applyBorder="1" applyAlignment="1">
      <alignment horizontal="left" readingOrder="1"/>
    </xf>
    <xf numFmtId="166" fontId="10" fillId="3" borderId="0" xfId="3" applyNumberFormat="1" applyFont="1" applyFill="1" applyBorder="1" applyAlignment="1">
      <alignment horizontal="right" readingOrder="1"/>
    </xf>
    <xf numFmtId="164" fontId="50" fillId="0" borderId="0" xfId="2" applyNumberFormat="1" applyFont="1" applyBorder="1" applyAlignment="1">
      <alignment horizontal="left" readingOrder="1"/>
    </xf>
    <xf numFmtId="0" fontId="50" fillId="0" borderId="0" xfId="0" applyFont="1" applyBorder="1" applyAlignment="1">
      <alignment wrapText="1"/>
    </xf>
    <xf numFmtId="166" fontId="10" fillId="0" borderId="0" xfId="3" applyNumberFormat="1" applyFont="1" applyBorder="1" applyAlignment="1">
      <alignment horizontal="right" readingOrder="1"/>
    </xf>
    <xf numFmtId="0" fontId="50" fillId="3" borderId="0" xfId="0" applyFont="1" applyFill="1" applyBorder="1" applyAlignment="1">
      <alignment wrapText="1"/>
    </xf>
    <xf numFmtId="0" fontId="36" fillId="0" borderId="0" xfId="0" applyFont="1" applyFill="1"/>
    <xf numFmtId="0" fontId="30" fillId="0" borderId="0" xfId="0" applyFont="1" applyFill="1"/>
    <xf numFmtId="0" fontId="38" fillId="0" borderId="0" xfId="0" applyFont="1" applyFill="1"/>
    <xf numFmtId="0" fontId="7" fillId="0" borderId="0" xfId="0" applyFont="1" applyFill="1" applyAlignment="1">
      <alignment vertical="center" readingOrder="1"/>
    </xf>
    <xf numFmtId="0" fontId="34" fillId="0" borderId="0" xfId="0" applyFont="1" applyFill="1" applyAlignment="1">
      <alignment horizontal="left" vertical="center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10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0" fontId="34" fillId="0" borderId="0" xfId="0" applyFont="1" applyFill="1" applyAlignment="1">
      <alignment vertical="center" readingOrder="1"/>
    </xf>
    <xf numFmtId="0" fontId="35" fillId="0" borderId="4" xfId="0" applyFont="1" applyFill="1" applyBorder="1" applyAlignment="1">
      <alignment horizontal="center" vertical="center" wrapText="1" readingOrder="1"/>
    </xf>
    <xf numFmtId="0" fontId="39" fillId="0" borderId="2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 readingOrder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zoomScale="90" zoomScaleNormal="90" workbookViewId="0"/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85" t="s">
        <v>27</v>
      </c>
      <c r="F7" s="84"/>
      <c r="G7" s="84"/>
      <c r="H7" s="84"/>
      <c r="I7" s="84"/>
      <c r="J7" s="84"/>
      <c r="K7" s="84"/>
    </row>
    <row r="8" spans="5:11" ht="33.75" x14ac:dyDescent="0.5">
      <c r="E8" s="85" t="s">
        <v>116</v>
      </c>
      <c r="F8" s="84"/>
      <c r="G8" s="84"/>
      <c r="H8" s="84"/>
      <c r="I8" s="84"/>
      <c r="J8" s="84"/>
      <c r="K8" s="84"/>
    </row>
    <row r="9" spans="5:11" ht="33.75" x14ac:dyDescent="0.5">
      <c r="E9" s="85" t="s">
        <v>28</v>
      </c>
      <c r="F9" s="84"/>
      <c r="G9" s="84"/>
      <c r="H9" s="84"/>
      <c r="I9" s="84"/>
      <c r="J9" s="84"/>
      <c r="K9" s="84"/>
    </row>
    <row r="10" spans="5:11" ht="28.5" x14ac:dyDescent="0.45">
      <c r="E10" s="132" t="s">
        <v>122</v>
      </c>
      <c r="G10" s="60"/>
    </row>
  </sheetData>
  <pageMargins left="0.25" right="0.25" top="0.75" bottom="0.75" header="0.3" footer="0.3"/>
  <pageSetup orientation="landscape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Q45"/>
  <sheetViews>
    <sheetView showGridLines="0" zoomScaleNormal="100" zoomScaleSheetLayoutView="80" workbookViewId="0">
      <pane ySplit="4" topLeftCell="A5" activePane="bottomLeft" state="frozen"/>
      <selection activeCell="K25" sqref="K25"/>
      <selection pane="bottomLeft" activeCell="A5" sqref="A5"/>
    </sheetView>
  </sheetViews>
  <sheetFormatPr defaultRowHeight="15" x14ac:dyDescent="0.25"/>
  <cols>
    <col min="1" max="1" width="9.140625" style="62"/>
    <col min="2" max="2" width="2.42578125" style="62" customWidth="1"/>
    <col min="3" max="3" width="65.7109375" style="62" customWidth="1"/>
    <col min="4" max="13" width="10.7109375" style="62" customWidth="1"/>
    <col min="14" max="16384" width="9.140625" style="62"/>
  </cols>
  <sheetData>
    <row r="2" spans="1:17" ht="26.25" x14ac:dyDescent="0.4">
      <c r="C2" s="165" t="s">
        <v>94</v>
      </c>
      <c r="D2" s="165"/>
      <c r="E2" s="165"/>
      <c r="F2" s="165"/>
      <c r="G2" s="165"/>
      <c r="H2" s="165"/>
      <c r="I2" s="165"/>
      <c r="N2" s="159"/>
      <c r="O2" s="1"/>
      <c r="P2" s="1"/>
      <c r="Q2" s="1"/>
    </row>
    <row r="3" spans="1:17" ht="11.25" customHeight="1" x14ac:dyDescent="0.5">
      <c r="C3" s="49"/>
      <c r="D3" s="166"/>
      <c r="E3" s="166"/>
      <c r="F3" s="166"/>
      <c r="G3" s="166"/>
      <c r="H3" s="166"/>
      <c r="I3" s="166"/>
    </row>
    <row r="4" spans="1:17" s="66" customFormat="1" ht="13.5" thickBot="1" x14ac:dyDescent="0.25">
      <c r="A4" s="167"/>
      <c r="B4" s="167"/>
      <c r="C4" s="10"/>
      <c r="D4" s="16" t="s">
        <v>56</v>
      </c>
      <c r="E4" s="16" t="s">
        <v>66</v>
      </c>
      <c r="F4" s="16" t="s">
        <v>70</v>
      </c>
      <c r="G4" s="16" t="s">
        <v>74</v>
      </c>
      <c r="H4" s="16" t="s">
        <v>79</v>
      </c>
      <c r="I4" s="16" t="s">
        <v>91</v>
      </c>
      <c r="J4" s="16" t="s">
        <v>106</v>
      </c>
      <c r="K4" s="16" t="s">
        <v>111</v>
      </c>
      <c r="L4" s="16" t="s">
        <v>112</v>
      </c>
      <c r="M4" s="16" t="s">
        <v>113</v>
      </c>
    </row>
    <row r="5" spans="1:17" s="66" customFormat="1" ht="15" customHeight="1" x14ac:dyDescent="0.2">
      <c r="C5" s="168"/>
      <c r="D5" s="239" t="s">
        <v>95</v>
      </c>
      <c r="E5" s="239"/>
      <c r="F5" s="239"/>
      <c r="G5" s="239"/>
      <c r="H5" s="239"/>
      <c r="I5" s="239"/>
      <c r="J5" s="239"/>
      <c r="K5" s="239"/>
      <c r="L5" s="239"/>
      <c r="M5" s="239"/>
    </row>
    <row r="6" spans="1:17" s="66" customFormat="1" ht="12.75" x14ac:dyDescent="0.2">
      <c r="C6" s="169" t="s">
        <v>31</v>
      </c>
      <c r="D6" s="170"/>
      <c r="E6" s="170"/>
    </row>
    <row r="7" spans="1:17" s="66" customFormat="1" ht="12.75" customHeight="1" x14ac:dyDescent="0.2">
      <c r="C7" s="171" t="s">
        <v>96</v>
      </c>
      <c r="D7" s="27">
        <v>1491</v>
      </c>
      <c r="E7" s="27">
        <v>1560</v>
      </c>
      <c r="F7" s="27">
        <v>1594</v>
      </c>
      <c r="G7" s="27">
        <v>1655</v>
      </c>
      <c r="H7" s="28">
        <f>SUM(D7:G7)</f>
        <v>6300</v>
      </c>
      <c r="I7" s="27">
        <v>1705</v>
      </c>
      <c r="J7" s="27">
        <v>1757</v>
      </c>
      <c r="K7" s="27">
        <f>'(4) Historical Fin - Segments'!J7</f>
        <v>1951</v>
      </c>
      <c r="L7" s="27">
        <f>'(4) Historical Fin - Segments'!K7</f>
        <v>1928</v>
      </c>
      <c r="M7" s="28">
        <f>SUM(I7:L7)</f>
        <v>7341</v>
      </c>
    </row>
    <row r="8" spans="1:17" s="66" customFormat="1" ht="12.75" customHeight="1" x14ac:dyDescent="0.2">
      <c r="C8" s="171" t="s">
        <v>126</v>
      </c>
      <c r="D8" s="184">
        <v>0</v>
      </c>
      <c r="E8" s="184">
        <v>0</v>
      </c>
      <c r="F8" s="184">
        <v>0</v>
      </c>
      <c r="G8" s="184">
        <v>0</v>
      </c>
      <c r="H8" s="206">
        <f t="shared" ref="H8:H9" si="0">SUM(D8:G8)</f>
        <v>0</v>
      </c>
      <c r="I8" s="184">
        <v>129</v>
      </c>
      <c r="J8" s="184">
        <v>206</v>
      </c>
      <c r="K8" s="184">
        <v>302</v>
      </c>
      <c r="L8" s="184">
        <v>300</v>
      </c>
      <c r="M8" s="206">
        <f t="shared" ref="M8:M9" si="1">SUM(I8:L8)</f>
        <v>937</v>
      </c>
    </row>
    <row r="9" spans="1:17" s="66" customFormat="1" ht="12.75" customHeight="1" x14ac:dyDescent="0.2">
      <c r="C9" s="171" t="s">
        <v>101</v>
      </c>
      <c r="D9" s="27">
        <f t="shared" ref="D9:J9" si="2">D7-D8</f>
        <v>1491</v>
      </c>
      <c r="E9" s="27">
        <f t="shared" si="2"/>
        <v>1560</v>
      </c>
      <c r="F9" s="27">
        <f t="shared" si="2"/>
        <v>1594</v>
      </c>
      <c r="G9" s="27">
        <f t="shared" si="2"/>
        <v>1655</v>
      </c>
      <c r="H9" s="28">
        <f t="shared" si="0"/>
        <v>6300</v>
      </c>
      <c r="I9" s="27">
        <f t="shared" si="2"/>
        <v>1576</v>
      </c>
      <c r="J9" s="27">
        <f t="shared" si="2"/>
        <v>1551</v>
      </c>
      <c r="K9" s="27">
        <f t="shared" ref="K9:L9" si="3">K7-K8</f>
        <v>1649</v>
      </c>
      <c r="L9" s="27">
        <f t="shared" si="3"/>
        <v>1628</v>
      </c>
      <c r="M9" s="28">
        <f t="shared" si="1"/>
        <v>6404</v>
      </c>
    </row>
    <row r="10" spans="1:17" s="66" customFormat="1" ht="12.75" customHeight="1" x14ac:dyDescent="0.2">
      <c r="C10" s="171"/>
      <c r="D10" s="27"/>
      <c r="E10" s="27"/>
      <c r="F10" s="27"/>
      <c r="G10" s="27"/>
      <c r="H10" s="28"/>
      <c r="I10" s="27"/>
      <c r="J10" s="27"/>
      <c r="K10" s="27"/>
      <c r="L10" s="27"/>
      <c r="M10" s="27"/>
    </row>
    <row r="11" spans="1:17" s="66" customFormat="1" ht="12.75" customHeight="1" x14ac:dyDescent="0.2">
      <c r="C11" s="185" t="s">
        <v>99</v>
      </c>
      <c r="D11" s="180"/>
      <c r="E11" s="180"/>
      <c r="F11" s="180"/>
      <c r="G11" s="180"/>
      <c r="H11" s="207"/>
      <c r="I11" s="180">
        <f>SUM(I7-D7)/D7</f>
        <v>0.14352783366867874</v>
      </c>
      <c r="J11" s="180">
        <f>SUM(J7-E7)/E7</f>
        <v>0.12628205128205128</v>
      </c>
      <c r="K11" s="180">
        <f>SUM(K7-F7)/F7</f>
        <v>0.22396486825595985</v>
      </c>
      <c r="L11" s="180">
        <f>SUM(L7-G7)/G7</f>
        <v>0.16495468277945619</v>
      </c>
      <c r="M11" s="180">
        <f>SUM(M7-H7)/H7</f>
        <v>0.16523809523809524</v>
      </c>
    </row>
    <row r="12" spans="1:17" s="66" customFormat="1" ht="12.75" customHeight="1" x14ac:dyDescent="0.2">
      <c r="C12" s="185" t="s">
        <v>100</v>
      </c>
      <c r="D12" s="180"/>
      <c r="E12" s="180"/>
      <c r="F12" s="180"/>
      <c r="G12" s="180"/>
      <c r="H12" s="207"/>
      <c r="I12" s="180">
        <f>SUM(I9-D9)/D9</f>
        <v>5.7008718980549968E-2</v>
      </c>
      <c r="J12" s="180">
        <f>SUM(J9-E9)/E9</f>
        <v>-5.7692307692307696E-3</v>
      </c>
      <c r="K12" s="180">
        <f>SUM(K9-F9)/F9</f>
        <v>3.4504391468005019E-2</v>
      </c>
      <c r="L12" s="180">
        <f>SUM(L9-G9)/G9</f>
        <v>-1.6314199395770394E-2</v>
      </c>
      <c r="M12" s="180">
        <f>SUM(M9-H9)/H9</f>
        <v>1.650793650793651E-2</v>
      </c>
    </row>
    <row r="13" spans="1:17" s="66" customFormat="1" ht="12.75" customHeight="1" x14ac:dyDescent="0.2">
      <c r="C13" s="171"/>
      <c r="D13" s="27"/>
      <c r="E13" s="27"/>
      <c r="F13" s="27"/>
      <c r="G13" s="27"/>
      <c r="H13" s="28"/>
      <c r="I13" s="27"/>
      <c r="J13" s="27"/>
      <c r="K13" s="27"/>
      <c r="L13" s="27"/>
      <c r="M13" s="27"/>
    </row>
    <row r="14" spans="1:17" s="66" customFormat="1" ht="12.75" customHeight="1" x14ac:dyDescent="0.2">
      <c r="C14" s="172"/>
      <c r="D14" s="173"/>
      <c r="E14" s="173"/>
      <c r="F14" s="173"/>
      <c r="G14" s="173"/>
      <c r="H14" s="208"/>
      <c r="I14" s="173"/>
      <c r="J14" s="173"/>
      <c r="K14" s="173"/>
      <c r="L14" s="173"/>
      <c r="M14" s="173"/>
    </row>
    <row r="15" spans="1:17" s="66" customFormat="1" ht="12.75" x14ac:dyDescent="0.2">
      <c r="C15" s="174" t="s">
        <v>97</v>
      </c>
      <c r="D15" s="175"/>
      <c r="E15" s="175"/>
      <c r="F15" s="175"/>
      <c r="G15" s="175"/>
      <c r="H15" s="209"/>
      <c r="I15" s="175"/>
      <c r="J15" s="175"/>
      <c r="K15" s="175"/>
      <c r="L15" s="175"/>
      <c r="M15" s="175"/>
    </row>
    <row r="16" spans="1:17" s="66" customFormat="1" ht="12.75" x14ac:dyDescent="0.2">
      <c r="C16" s="176" t="s">
        <v>96</v>
      </c>
      <c r="D16" s="44">
        <v>623</v>
      </c>
      <c r="E16" s="44">
        <v>667</v>
      </c>
      <c r="F16" s="177">
        <v>733</v>
      </c>
      <c r="G16" s="177">
        <v>773</v>
      </c>
      <c r="H16" s="210">
        <f t="shared" ref="H16:H19" si="4">SUM(D16:G16)</f>
        <v>2796</v>
      </c>
      <c r="I16" s="177">
        <v>654</v>
      </c>
      <c r="J16" s="177">
        <v>758</v>
      </c>
      <c r="K16" s="177">
        <f>'(4) Historical Fin - Segments'!J12</f>
        <v>771</v>
      </c>
      <c r="L16" s="177">
        <f>'(4) Historical Fin - Segments'!K12</f>
        <v>811</v>
      </c>
      <c r="M16" s="210">
        <f t="shared" ref="M16:M19" si="5">SUM(I16:L16)</f>
        <v>2994</v>
      </c>
    </row>
    <row r="17" spans="3:13" s="66" customFormat="1" ht="12.75" x14ac:dyDescent="0.2">
      <c r="C17" s="176" t="s">
        <v>127</v>
      </c>
      <c r="D17" s="195">
        <v>0</v>
      </c>
      <c r="E17" s="195">
        <v>0</v>
      </c>
      <c r="F17" s="195">
        <v>0</v>
      </c>
      <c r="G17" s="195">
        <v>0</v>
      </c>
      <c r="H17" s="211">
        <f t="shared" si="4"/>
        <v>0</v>
      </c>
      <c r="I17" s="195">
        <v>0</v>
      </c>
      <c r="J17" s="195">
        <v>80</v>
      </c>
      <c r="K17" s="195">
        <v>74</v>
      </c>
      <c r="L17" s="195">
        <v>89</v>
      </c>
      <c r="M17" s="211">
        <f t="shared" si="5"/>
        <v>243</v>
      </c>
    </row>
    <row r="18" spans="3:13" s="66" customFormat="1" ht="12.75" customHeight="1" x14ac:dyDescent="0.2">
      <c r="C18" s="176" t="s">
        <v>103</v>
      </c>
      <c r="D18" s="178">
        <v>11</v>
      </c>
      <c r="E18" s="178">
        <v>0</v>
      </c>
      <c r="F18" s="178">
        <v>0</v>
      </c>
      <c r="G18" s="178">
        <v>0</v>
      </c>
      <c r="H18" s="212">
        <f t="shared" si="4"/>
        <v>11</v>
      </c>
      <c r="I18" s="178">
        <v>0</v>
      </c>
      <c r="J18" s="178">
        <v>0</v>
      </c>
      <c r="K18" s="178">
        <v>0</v>
      </c>
      <c r="L18" s="178">
        <v>0</v>
      </c>
      <c r="M18" s="212">
        <f t="shared" si="5"/>
        <v>0</v>
      </c>
    </row>
    <row r="19" spans="3:13" s="66" customFormat="1" ht="12.75" x14ac:dyDescent="0.2">
      <c r="C19" s="176" t="s">
        <v>98</v>
      </c>
      <c r="D19" s="177">
        <f t="shared" ref="D19:G19" si="6">D16-D18</f>
        <v>612</v>
      </c>
      <c r="E19" s="177">
        <f t="shared" si="6"/>
        <v>667</v>
      </c>
      <c r="F19" s="177">
        <f t="shared" si="6"/>
        <v>733</v>
      </c>
      <c r="G19" s="177">
        <f t="shared" si="6"/>
        <v>773</v>
      </c>
      <c r="H19" s="210">
        <f t="shared" si="4"/>
        <v>2785</v>
      </c>
      <c r="I19" s="177">
        <f t="shared" ref="I19" si="7">I16-I18</f>
        <v>654</v>
      </c>
      <c r="J19" s="177">
        <f>J16-J17-J18</f>
        <v>678</v>
      </c>
      <c r="K19" s="177">
        <f>K16-K17-K18</f>
        <v>697</v>
      </c>
      <c r="L19" s="177">
        <f>L16-L17-L18</f>
        <v>722</v>
      </c>
      <c r="M19" s="210">
        <f t="shared" si="5"/>
        <v>2751</v>
      </c>
    </row>
    <row r="20" spans="3:13" s="66" customFormat="1" ht="12.75" x14ac:dyDescent="0.2">
      <c r="C20" s="176"/>
      <c r="D20" s="177"/>
      <c r="E20" s="177"/>
      <c r="F20" s="177"/>
      <c r="G20" s="177"/>
      <c r="H20" s="210"/>
      <c r="I20" s="177"/>
      <c r="J20" s="177"/>
      <c r="K20" s="177"/>
      <c r="L20" s="177"/>
      <c r="M20" s="177"/>
    </row>
    <row r="21" spans="3:13" s="66" customFormat="1" ht="12.75" x14ac:dyDescent="0.2">
      <c r="C21" s="176" t="s">
        <v>99</v>
      </c>
      <c r="D21" s="179"/>
      <c r="E21" s="179"/>
      <c r="F21" s="179"/>
      <c r="G21" s="179"/>
      <c r="H21" s="213"/>
      <c r="I21" s="179">
        <f>SUM(I16-D16)/D16</f>
        <v>4.9759229534510431E-2</v>
      </c>
      <c r="J21" s="179">
        <f>SUM(J16-E16)/E16</f>
        <v>0.13643178410794601</v>
      </c>
      <c r="K21" s="179">
        <f>SUM(K16-F16)/F16</f>
        <v>5.1841746248294678E-2</v>
      </c>
      <c r="L21" s="179">
        <f>SUM(L16-G16)/G16</f>
        <v>4.9159120310478657E-2</v>
      </c>
      <c r="M21" s="179">
        <f>SUM(M16-H16)/H16</f>
        <v>7.0815450643776826E-2</v>
      </c>
    </row>
    <row r="22" spans="3:13" s="66" customFormat="1" ht="12.75" x14ac:dyDescent="0.2">
      <c r="C22" s="176" t="s">
        <v>100</v>
      </c>
      <c r="D22" s="179"/>
      <c r="E22" s="179"/>
      <c r="F22" s="179"/>
      <c r="G22" s="179"/>
      <c r="H22" s="213"/>
      <c r="I22" s="179">
        <f>SUM(I19-D19)/D19</f>
        <v>6.8627450980392163E-2</v>
      </c>
      <c r="J22" s="179">
        <f>SUM(J19-E19)/E19</f>
        <v>1.6491754122938532E-2</v>
      </c>
      <c r="K22" s="179">
        <f>SUM(K19-F19)/F19</f>
        <v>-4.9113233287858118E-2</v>
      </c>
      <c r="L22" s="179">
        <f>SUM(L19-G19)/G19</f>
        <v>-6.5976714100905567E-2</v>
      </c>
      <c r="M22" s="179">
        <f>SUM(M19-H19)/H19</f>
        <v>-1.2208258527827648E-2</v>
      </c>
    </row>
    <row r="23" spans="3:13" s="66" customFormat="1" ht="12.75" customHeight="1" x14ac:dyDescent="0.2">
      <c r="C23" s="171"/>
      <c r="D23" s="180"/>
      <c r="E23" s="180"/>
      <c r="F23" s="180"/>
      <c r="G23" s="180"/>
      <c r="H23" s="207"/>
      <c r="I23" s="180"/>
      <c r="J23" s="180"/>
      <c r="K23" s="180"/>
      <c r="L23" s="180"/>
      <c r="M23" s="180"/>
    </row>
    <row r="24" spans="3:13" s="66" customFormat="1" ht="11.25" customHeight="1" x14ac:dyDescent="0.2">
      <c r="C24" s="181"/>
      <c r="D24" s="182"/>
      <c r="E24" s="182"/>
      <c r="F24" s="182"/>
      <c r="G24" s="182"/>
      <c r="H24" s="214"/>
      <c r="I24" s="182"/>
      <c r="J24" s="182"/>
      <c r="K24" s="182"/>
      <c r="L24" s="182"/>
      <c r="M24" s="182"/>
    </row>
    <row r="25" spans="3:13" s="183" customFormat="1" ht="12.75" customHeight="1" x14ac:dyDescent="0.2">
      <c r="C25" s="169" t="s">
        <v>29</v>
      </c>
      <c r="D25" s="170"/>
      <c r="E25" s="170"/>
      <c r="F25" s="170"/>
      <c r="G25" s="170"/>
      <c r="H25" s="215"/>
      <c r="I25" s="170"/>
      <c r="J25" s="170"/>
      <c r="K25" s="170"/>
      <c r="L25" s="170"/>
      <c r="M25" s="170"/>
    </row>
    <row r="26" spans="3:13" s="183" customFormat="1" ht="12.75" customHeight="1" x14ac:dyDescent="0.2">
      <c r="C26" s="171" t="s">
        <v>96</v>
      </c>
      <c r="D26" s="63">
        <v>463</v>
      </c>
      <c r="E26" s="63">
        <v>501</v>
      </c>
      <c r="F26" s="27">
        <v>508</v>
      </c>
      <c r="G26" s="27">
        <v>526</v>
      </c>
      <c r="H26" s="28">
        <f t="shared" ref="H26:H29" si="8">SUM(D26:G26)</f>
        <v>1998</v>
      </c>
      <c r="I26" s="27">
        <v>530</v>
      </c>
      <c r="J26" s="27">
        <v>399</v>
      </c>
      <c r="K26" s="27">
        <f>'(4) Historical Fin - Segments'!J17</f>
        <v>520</v>
      </c>
      <c r="L26" s="27">
        <f>'(4) Historical Fin - Segments'!K17</f>
        <v>513</v>
      </c>
      <c r="M26" s="28">
        <f t="shared" ref="M26:M29" si="9">SUM(I26:L26)</f>
        <v>1962</v>
      </c>
    </row>
    <row r="27" spans="3:13" s="183" customFormat="1" ht="12.75" customHeight="1" x14ac:dyDescent="0.2">
      <c r="C27" s="171" t="s">
        <v>128</v>
      </c>
      <c r="D27" s="64">
        <v>0</v>
      </c>
      <c r="E27" s="64">
        <v>0</v>
      </c>
      <c r="F27" s="64">
        <v>6</v>
      </c>
      <c r="G27" s="64">
        <v>0</v>
      </c>
      <c r="H27" s="51">
        <f t="shared" si="8"/>
        <v>6</v>
      </c>
      <c r="I27" s="64">
        <v>11</v>
      </c>
      <c r="J27" s="64">
        <v>7</v>
      </c>
      <c r="K27" s="64">
        <v>11</v>
      </c>
      <c r="L27" s="64">
        <v>0</v>
      </c>
      <c r="M27" s="51">
        <f t="shared" si="9"/>
        <v>29</v>
      </c>
    </row>
    <row r="28" spans="3:13" s="183" customFormat="1" ht="12.75" customHeight="1" x14ac:dyDescent="0.2">
      <c r="C28" s="171" t="s">
        <v>104</v>
      </c>
      <c r="D28" s="184">
        <v>25</v>
      </c>
      <c r="E28" s="184">
        <v>27</v>
      </c>
      <c r="F28" s="184">
        <v>21</v>
      </c>
      <c r="G28" s="184">
        <v>0</v>
      </c>
      <c r="H28" s="206">
        <f t="shared" si="8"/>
        <v>73</v>
      </c>
      <c r="I28" s="184">
        <v>0</v>
      </c>
      <c r="J28" s="184">
        <v>0</v>
      </c>
      <c r="K28" s="184">
        <v>0</v>
      </c>
      <c r="L28" s="184">
        <v>0</v>
      </c>
      <c r="M28" s="206">
        <f t="shared" si="9"/>
        <v>0</v>
      </c>
    </row>
    <row r="29" spans="3:13" s="66" customFormat="1" ht="12.75" x14ac:dyDescent="0.2">
      <c r="C29" s="171" t="s">
        <v>101</v>
      </c>
      <c r="D29" s="27">
        <f>D26-D27-D28</f>
        <v>438</v>
      </c>
      <c r="E29" s="27">
        <f t="shared" ref="E29:I29" si="10">E26-E27-E28</f>
        <v>474</v>
      </c>
      <c r="F29" s="27">
        <f t="shared" si="10"/>
        <v>481</v>
      </c>
      <c r="G29" s="27">
        <f t="shared" si="10"/>
        <v>526</v>
      </c>
      <c r="H29" s="28">
        <f t="shared" si="8"/>
        <v>1919</v>
      </c>
      <c r="I29" s="27">
        <f t="shared" si="10"/>
        <v>519</v>
      </c>
      <c r="J29" s="27">
        <f t="shared" ref="J29:K29" si="11">J26-J27-J28</f>
        <v>392</v>
      </c>
      <c r="K29" s="27">
        <f t="shared" si="11"/>
        <v>509</v>
      </c>
      <c r="L29" s="27">
        <f t="shared" ref="L29" si="12">L26-L27-L28</f>
        <v>513</v>
      </c>
      <c r="M29" s="28">
        <f t="shared" si="9"/>
        <v>1933</v>
      </c>
    </row>
    <row r="30" spans="3:13" s="66" customFormat="1" ht="12.75" x14ac:dyDescent="0.2">
      <c r="C30" s="171"/>
      <c r="D30" s="27"/>
      <c r="E30" s="27"/>
      <c r="F30" s="27"/>
      <c r="G30" s="27"/>
      <c r="H30" s="28"/>
      <c r="I30" s="27"/>
      <c r="J30" s="27"/>
      <c r="K30" s="27"/>
      <c r="L30" s="27"/>
      <c r="M30" s="27"/>
    </row>
    <row r="31" spans="3:13" s="66" customFormat="1" ht="12.75" x14ac:dyDescent="0.2">
      <c r="C31" s="185" t="s">
        <v>99</v>
      </c>
      <c r="D31" s="180"/>
      <c r="E31" s="180"/>
      <c r="F31" s="180"/>
      <c r="G31" s="180"/>
      <c r="H31" s="207"/>
      <c r="I31" s="180">
        <f>SUM(I26-D26)/D26</f>
        <v>0.1447084233261339</v>
      </c>
      <c r="J31" s="180">
        <f>SUM(J26-E26)/E26</f>
        <v>-0.20359281437125748</v>
      </c>
      <c r="K31" s="180">
        <f>SUM(K26-F26)/F26</f>
        <v>2.3622047244094488E-2</v>
      </c>
      <c r="L31" s="180">
        <f>SUM(L26-G26)/G26</f>
        <v>-2.4714828897338403E-2</v>
      </c>
      <c r="M31" s="180">
        <f>SUM(M26-H26)/H26</f>
        <v>-1.8018018018018018E-2</v>
      </c>
    </row>
    <row r="32" spans="3:13" s="66" customFormat="1" ht="12.75" x14ac:dyDescent="0.2">
      <c r="C32" s="185" t="s">
        <v>100</v>
      </c>
      <c r="D32" s="180"/>
      <c r="E32" s="180"/>
      <c r="F32" s="180"/>
      <c r="G32" s="180"/>
      <c r="H32" s="207"/>
      <c r="I32" s="180">
        <f>SUM(I29-D29)/D29</f>
        <v>0.18493150684931506</v>
      </c>
      <c r="J32" s="180">
        <f>SUM(J29-E29)/E29</f>
        <v>-0.1729957805907173</v>
      </c>
      <c r="K32" s="180">
        <f>SUM(K29-F29)/F29</f>
        <v>5.8212058212058215E-2</v>
      </c>
      <c r="L32" s="180">
        <f>SUM(L29-G29)/G29</f>
        <v>-2.4714828897338403E-2</v>
      </c>
      <c r="M32" s="180">
        <f>SUM(M29-H29)/H29</f>
        <v>7.2954663887441372E-3</v>
      </c>
    </row>
    <row r="33" spans="3:13" s="66" customFormat="1" ht="12.75" x14ac:dyDescent="0.2">
      <c r="C33" s="171"/>
      <c r="D33" s="27"/>
      <c r="E33" s="27"/>
      <c r="F33" s="27"/>
      <c r="G33" s="27"/>
      <c r="H33" s="28"/>
      <c r="I33" s="27"/>
      <c r="J33" s="27"/>
      <c r="K33" s="27"/>
      <c r="L33" s="27"/>
      <c r="M33" s="27"/>
    </row>
    <row r="34" spans="3:13" s="66" customFormat="1" ht="12.75" customHeight="1" x14ac:dyDescent="0.2">
      <c r="C34" s="171"/>
      <c r="D34" s="186"/>
      <c r="E34" s="186"/>
      <c r="F34" s="186"/>
      <c r="G34" s="186"/>
      <c r="H34" s="216"/>
      <c r="I34" s="186"/>
      <c r="J34" s="186"/>
      <c r="K34" s="186"/>
      <c r="L34" s="186"/>
      <c r="M34" s="186"/>
    </row>
    <row r="35" spans="3:13" s="66" customFormat="1" ht="12.75" x14ac:dyDescent="0.2">
      <c r="C35" s="174" t="s">
        <v>102</v>
      </c>
      <c r="D35" s="187"/>
      <c r="E35" s="187"/>
      <c r="F35" s="187"/>
      <c r="G35" s="187"/>
      <c r="H35" s="217"/>
      <c r="I35" s="187"/>
      <c r="J35" s="187"/>
      <c r="K35" s="187"/>
      <c r="L35" s="187"/>
      <c r="M35" s="187"/>
    </row>
    <row r="36" spans="3:13" s="66" customFormat="1" ht="12.75" x14ac:dyDescent="0.2">
      <c r="C36" s="176" t="s">
        <v>96</v>
      </c>
      <c r="D36" s="177">
        <f t="shared" ref="D36:J36" si="13">D7+D16+D26</f>
        <v>2577</v>
      </c>
      <c r="E36" s="177">
        <f t="shared" si="13"/>
        <v>2728</v>
      </c>
      <c r="F36" s="177">
        <f t="shared" si="13"/>
        <v>2835</v>
      </c>
      <c r="G36" s="177">
        <f t="shared" si="13"/>
        <v>2954</v>
      </c>
      <c r="H36" s="210">
        <f t="shared" ref="H36:H37" si="14">SUM(D36:G36)</f>
        <v>11094</v>
      </c>
      <c r="I36" s="177">
        <f t="shared" si="13"/>
        <v>2889</v>
      </c>
      <c r="J36" s="177">
        <f t="shared" si="13"/>
        <v>2914</v>
      </c>
      <c r="K36" s="177">
        <f t="shared" ref="K36:L36" si="15">K7+K16+K26</f>
        <v>3242</v>
      </c>
      <c r="L36" s="177">
        <f t="shared" si="15"/>
        <v>3252</v>
      </c>
      <c r="M36" s="210">
        <f t="shared" ref="M36:M38" si="16">SUM(I36:L36)</f>
        <v>12297</v>
      </c>
    </row>
    <row r="37" spans="3:13" s="66" customFormat="1" ht="26.25" customHeight="1" x14ac:dyDescent="0.2">
      <c r="C37" s="176" t="s">
        <v>129</v>
      </c>
      <c r="D37" s="178">
        <f t="shared" ref="D37:I37" si="17">D8+D18+D27+D28</f>
        <v>36</v>
      </c>
      <c r="E37" s="178">
        <f t="shared" si="17"/>
        <v>27</v>
      </c>
      <c r="F37" s="178">
        <f t="shared" si="17"/>
        <v>27</v>
      </c>
      <c r="G37" s="178">
        <f t="shared" si="17"/>
        <v>0</v>
      </c>
      <c r="H37" s="212">
        <f t="shared" si="14"/>
        <v>90</v>
      </c>
      <c r="I37" s="178">
        <f t="shared" si="17"/>
        <v>140</v>
      </c>
      <c r="J37" s="178">
        <f>J8+J18+J17+J27+J28</f>
        <v>293</v>
      </c>
      <c r="K37" s="178">
        <f>K8+K18+K17+K27+K28</f>
        <v>387</v>
      </c>
      <c r="L37" s="178">
        <f>L8+L18+L17+L27+L28</f>
        <v>389</v>
      </c>
      <c r="M37" s="212">
        <f t="shared" si="16"/>
        <v>1209</v>
      </c>
    </row>
    <row r="38" spans="3:13" s="66" customFormat="1" ht="12.75" x14ac:dyDescent="0.2">
      <c r="C38" s="176" t="s">
        <v>101</v>
      </c>
      <c r="D38" s="177">
        <f>D36-D37</f>
        <v>2541</v>
      </c>
      <c r="E38" s="177">
        <f t="shared" ref="E38:I38" si="18">E36-E37</f>
        <v>2701</v>
      </c>
      <c r="F38" s="177">
        <f t="shared" si="18"/>
        <v>2808</v>
      </c>
      <c r="G38" s="177">
        <f t="shared" si="18"/>
        <v>2954</v>
      </c>
      <c r="H38" s="210">
        <f>SUM(D38:G38)</f>
        <v>11004</v>
      </c>
      <c r="I38" s="177">
        <f t="shared" si="18"/>
        <v>2749</v>
      </c>
      <c r="J38" s="177">
        <f t="shared" ref="J38:K38" si="19">J36-J37</f>
        <v>2621</v>
      </c>
      <c r="K38" s="177">
        <f t="shared" si="19"/>
        <v>2855</v>
      </c>
      <c r="L38" s="177">
        <f t="shared" ref="L38" si="20">L36-L37</f>
        <v>2863</v>
      </c>
      <c r="M38" s="210">
        <f t="shared" si="16"/>
        <v>11088</v>
      </c>
    </row>
    <row r="39" spans="3:13" s="66" customFormat="1" ht="12.75" x14ac:dyDescent="0.2">
      <c r="C39" s="176"/>
      <c r="D39" s="177"/>
      <c r="E39" s="177"/>
      <c r="F39" s="177"/>
      <c r="G39" s="177"/>
      <c r="H39" s="177"/>
      <c r="I39" s="177"/>
      <c r="J39" s="177"/>
      <c r="K39" s="177"/>
      <c r="L39" s="177"/>
      <c r="M39" s="177"/>
    </row>
    <row r="40" spans="3:13" s="66" customFormat="1" ht="12.75" customHeight="1" x14ac:dyDescent="0.2">
      <c r="C40" s="176" t="s">
        <v>99</v>
      </c>
      <c r="D40" s="179"/>
      <c r="E40" s="179"/>
      <c r="F40" s="179"/>
      <c r="G40" s="179"/>
      <c r="H40" s="179"/>
      <c r="I40" s="179">
        <f>SUM(I36-D36)/D36</f>
        <v>0.12107101280558789</v>
      </c>
      <c r="J40" s="179">
        <f>SUM(J36-E36)/E36</f>
        <v>6.8181818181818177E-2</v>
      </c>
      <c r="K40" s="179">
        <f>SUM(K36-F36)/F36</f>
        <v>0.14356261022927688</v>
      </c>
      <c r="L40" s="179">
        <f>SUM(L36-G36)/G36</f>
        <v>0.1008801624915369</v>
      </c>
      <c r="M40" s="179">
        <f>SUM(M36-H36)/H36</f>
        <v>0.10843699296917253</v>
      </c>
    </row>
    <row r="41" spans="3:13" s="66" customFormat="1" ht="12.75" x14ac:dyDescent="0.2">
      <c r="C41" s="176" t="s">
        <v>100</v>
      </c>
      <c r="D41" s="179"/>
      <c r="E41" s="179"/>
      <c r="F41" s="179"/>
      <c r="G41" s="179"/>
      <c r="H41" s="179"/>
      <c r="I41" s="179">
        <f>SUM(I38-D38)/D38</f>
        <v>8.1857536402990955E-2</v>
      </c>
      <c r="J41" s="179">
        <f>SUM(J38-E38)/E38</f>
        <v>-2.9618659755646058E-2</v>
      </c>
      <c r="K41" s="179">
        <f>SUM(K38-F38)/F38</f>
        <v>1.6737891737891739E-2</v>
      </c>
      <c r="L41" s="179">
        <f>SUM(L38-G38)/G38</f>
        <v>-3.0805687203791468E-2</v>
      </c>
      <c r="M41" s="179">
        <f>SUM(M38-H38)/H38</f>
        <v>7.6335877862595417E-3</v>
      </c>
    </row>
    <row r="42" spans="3:13" s="66" customFormat="1" ht="12.75" x14ac:dyDescent="0.2"/>
    <row r="43" spans="3:13" s="66" customFormat="1" ht="12.75" x14ac:dyDescent="0.2"/>
    <row r="44" spans="3:13" x14ac:dyDescent="0.25">
      <c r="C44" s="86" t="s">
        <v>130</v>
      </c>
    </row>
    <row r="45" spans="3:13" x14ac:dyDescent="0.25">
      <c r="C45" s="226" t="s">
        <v>131</v>
      </c>
    </row>
  </sheetData>
  <mergeCells count="1">
    <mergeCell ref="D5:M5"/>
  </mergeCells>
  <pageMargins left="0.25" right="0.25" top="0.75" bottom="0.75" header="0.3" footer="0.3"/>
  <pageSetup scale="77" orientation="landscape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H36:H38 H29 H19 H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22"/>
  <sheetViews>
    <sheetView showGridLines="0" zoomScale="70" zoomScaleNormal="70" workbookViewId="0">
      <selection activeCell="B1" sqref="B1"/>
    </sheetView>
  </sheetViews>
  <sheetFormatPr defaultRowHeight="15" x14ac:dyDescent="0.25"/>
  <cols>
    <col min="1" max="1" width="2.42578125" customWidth="1"/>
    <col min="2" max="2" width="80.7109375" customWidth="1"/>
    <col min="3" max="3" width="17.28515625" customWidth="1"/>
    <col min="4" max="12" width="17.28515625" style="62" customWidth="1"/>
  </cols>
  <sheetData>
    <row r="2" spans="1:12" ht="31.5" x14ac:dyDescent="0.5">
      <c r="A2" s="6"/>
      <c r="B2" s="134" t="s">
        <v>21</v>
      </c>
    </row>
    <row r="3" spans="1:12" s="62" customFormat="1" ht="15.75" customHeight="1" x14ac:dyDescent="0.4">
      <c r="A3" s="6"/>
      <c r="B3" s="88"/>
    </row>
    <row r="4" spans="1:12" s="62" customFormat="1" ht="15.75" customHeight="1" x14ac:dyDescent="0.4">
      <c r="A4" s="6"/>
      <c r="B4" s="88"/>
    </row>
    <row r="5" spans="1:12" s="62" customFormat="1" ht="15.75" customHeight="1" x14ac:dyDescent="0.4">
      <c r="A5" s="6"/>
      <c r="B5" s="88"/>
    </row>
    <row r="6" spans="1:12" ht="15.75" customHeight="1" x14ac:dyDescent="0.4">
      <c r="A6" s="6"/>
      <c r="B6" s="50"/>
    </row>
    <row r="7" spans="1:12" ht="27" customHeight="1" thickBot="1" x14ac:dyDescent="0.35">
      <c r="A7" s="6"/>
      <c r="B7" s="4"/>
      <c r="C7" s="7" t="s">
        <v>56</v>
      </c>
      <c r="D7" s="7" t="s">
        <v>66</v>
      </c>
      <c r="E7" s="7" t="s">
        <v>70</v>
      </c>
      <c r="F7" s="7" t="s">
        <v>74</v>
      </c>
      <c r="G7" s="7" t="s">
        <v>79</v>
      </c>
      <c r="H7" s="7" t="s">
        <v>91</v>
      </c>
      <c r="I7" s="7" t="s">
        <v>106</v>
      </c>
      <c r="J7" s="7" t="s">
        <v>111</v>
      </c>
      <c r="K7" s="7" t="s">
        <v>112</v>
      </c>
      <c r="L7" s="7" t="s">
        <v>113</v>
      </c>
    </row>
    <row r="8" spans="1:12" ht="18" customHeight="1" x14ac:dyDescent="0.25">
      <c r="A8" s="6"/>
      <c r="B8" s="5"/>
      <c r="C8" s="227" t="s">
        <v>3</v>
      </c>
      <c r="D8" s="227"/>
      <c r="E8" s="227"/>
      <c r="F8" s="227"/>
      <c r="G8" s="227"/>
      <c r="H8" s="227"/>
      <c r="I8" s="227"/>
      <c r="J8" s="227"/>
      <c r="K8" s="227"/>
      <c r="L8" s="227"/>
    </row>
    <row r="9" spans="1:12" ht="18" x14ac:dyDescent="0.25">
      <c r="A9" s="6"/>
      <c r="B9" s="4" t="s">
        <v>8</v>
      </c>
      <c r="C9" s="77">
        <v>192</v>
      </c>
      <c r="D9" s="77">
        <v>210</v>
      </c>
      <c r="E9" s="77">
        <v>249</v>
      </c>
      <c r="F9" s="77">
        <v>261</v>
      </c>
      <c r="G9" s="77">
        <v>912</v>
      </c>
      <c r="H9" s="77">
        <v>192</v>
      </c>
      <c r="I9" s="77">
        <v>249</v>
      </c>
      <c r="J9" s="77">
        <v>258</v>
      </c>
      <c r="K9" s="77">
        <v>299</v>
      </c>
      <c r="L9" s="77">
        <v>998</v>
      </c>
    </row>
    <row r="10" spans="1:12" ht="17.25" customHeight="1" x14ac:dyDescent="0.25">
      <c r="A10" s="6"/>
      <c r="B10" s="78" t="s">
        <v>78</v>
      </c>
      <c r="C10" s="79">
        <v>2</v>
      </c>
      <c r="D10" s="79">
        <v>1</v>
      </c>
      <c r="E10" s="79">
        <v>0</v>
      </c>
      <c r="F10" s="79">
        <v>2</v>
      </c>
      <c r="G10" s="79">
        <v>5</v>
      </c>
      <c r="H10" s="79">
        <v>12</v>
      </c>
      <c r="I10" s="79">
        <v>16</v>
      </c>
      <c r="J10" s="79">
        <v>5</v>
      </c>
      <c r="K10" s="79">
        <v>6</v>
      </c>
      <c r="L10" s="79">
        <v>39</v>
      </c>
    </row>
    <row r="11" spans="1:12" ht="17.25" customHeight="1" x14ac:dyDescent="0.25">
      <c r="A11" s="6"/>
      <c r="B11" s="80" t="s">
        <v>61</v>
      </c>
      <c r="C11" s="81">
        <v>42</v>
      </c>
      <c r="D11" s="81">
        <v>43</v>
      </c>
      <c r="E11" s="81">
        <v>43</v>
      </c>
      <c r="F11" s="81">
        <v>43</v>
      </c>
      <c r="G11" s="81">
        <v>171</v>
      </c>
      <c r="H11" s="81">
        <v>42</v>
      </c>
      <c r="I11" s="81">
        <v>51</v>
      </c>
      <c r="J11" s="81">
        <v>59</v>
      </c>
      <c r="K11" s="81">
        <v>43</v>
      </c>
      <c r="L11" s="81">
        <v>195</v>
      </c>
    </row>
    <row r="12" spans="1:12" s="1" customFormat="1" ht="17.25" customHeight="1" x14ac:dyDescent="0.25">
      <c r="A12" s="18"/>
      <c r="B12" s="82" t="s">
        <v>109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11</v>
      </c>
      <c r="J12" s="83">
        <v>0</v>
      </c>
      <c r="K12" s="83">
        <v>1</v>
      </c>
      <c r="L12" s="83">
        <v>12</v>
      </c>
    </row>
    <row r="13" spans="1:12" s="62" customFormat="1" ht="17.25" customHeight="1" x14ac:dyDescent="0.25">
      <c r="A13" s="6"/>
      <c r="B13" s="80" t="s">
        <v>47</v>
      </c>
      <c r="C13" s="81">
        <v>3</v>
      </c>
      <c r="D13" s="81">
        <v>2</v>
      </c>
      <c r="E13" s="81">
        <v>3</v>
      </c>
      <c r="F13" s="81">
        <v>3</v>
      </c>
      <c r="G13" s="81">
        <v>11</v>
      </c>
      <c r="H13" s="81">
        <v>0</v>
      </c>
      <c r="I13" s="81">
        <v>0</v>
      </c>
      <c r="J13" s="81">
        <v>2</v>
      </c>
      <c r="K13" s="81">
        <v>0</v>
      </c>
      <c r="L13" s="81">
        <v>2</v>
      </c>
    </row>
    <row r="14" spans="1:12" s="1" customFormat="1" ht="18" x14ac:dyDescent="0.25">
      <c r="A14" s="18"/>
      <c r="B14" s="124" t="s">
        <v>33</v>
      </c>
      <c r="C14" s="125">
        <v>239</v>
      </c>
      <c r="D14" s="125">
        <f t="shared" ref="D14:I14" si="0">SUM(D9:D13)</f>
        <v>256</v>
      </c>
      <c r="E14" s="125">
        <f t="shared" si="0"/>
        <v>295</v>
      </c>
      <c r="F14" s="125">
        <f t="shared" si="0"/>
        <v>309</v>
      </c>
      <c r="G14" s="125">
        <f t="shared" si="0"/>
        <v>1099</v>
      </c>
      <c r="H14" s="125">
        <f t="shared" si="0"/>
        <v>246</v>
      </c>
      <c r="I14" s="125">
        <f t="shared" si="0"/>
        <v>327</v>
      </c>
      <c r="J14" s="125">
        <f t="shared" ref="J14:K14" si="1">SUM(J9:J13)</f>
        <v>324</v>
      </c>
      <c r="K14" s="125">
        <f t="shared" si="1"/>
        <v>349</v>
      </c>
      <c r="L14" s="125">
        <f t="shared" ref="L14" si="2">SUM(L9:L13)</f>
        <v>1246</v>
      </c>
    </row>
    <row r="15" spans="1:12" s="1" customFormat="1" ht="19.5" customHeight="1" x14ac:dyDescent="0.3">
      <c r="A15" s="18"/>
      <c r="B15" s="126" t="s">
        <v>2</v>
      </c>
      <c r="C15" s="127">
        <v>9.2999999999999999E-2</v>
      </c>
      <c r="D15" s="127">
        <f>D14/2728</f>
        <v>9.3841642228739003E-2</v>
      </c>
      <c r="E15" s="127">
        <f>E14/2837</f>
        <v>0.10398308071906943</v>
      </c>
      <c r="F15" s="127">
        <f>F14/'(4) Historical Fin - Segments'!F26</f>
        <v>0.1046039268788084</v>
      </c>
      <c r="G15" s="127">
        <f>G14/'(4) Historical Fin - Segments'!G26</f>
        <v>9.9062556336758603E-2</v>
      </c>
      <c r="H15" s="127">
        <f>H14/'(4) Historical Fin - Segments'!H26</f>
        <v>8.5150571131879543E-2</v>
      </c>
      <c r="I15" s="127">
        <f>I14/'(4) Historical Fin - Segments'!I26</f>
        <v>0.1122168840082361</v>
      </c>
      <c r="J15" s="127">
        <f>J14/'(4) Historical Fin - Segments'!J26</f>
        <v>9.9938309685379395E-2</v>
      </c>
      <c r="K15" s="127">
        <f>K14/'(4) Historical Fin - Segments'!K26</f>
        <v>0.10731857318573186</v>
      </c>
      <c r="L15" s="127">
        <f>L14/'(4) Historical Fin - Segments'!L26</f>
        <v>0.10132552655119134</v>
      </c>
    </row>
    <row r="16" spans="1:12" x14ac:dyDescent="0.25">
      <c r="A16" s="6"/>
      <c r="B16" s="219"/>
      <c r="C16" s="1"/>
      <c r="D16" s="1"/>
    </row>
    <row r="17" spans="1:2" s="1" customFormat="1" x14ac:dyDescent="0.25">
      <c r="A17" s="18"/>
      <c r="B17" s="220" t="s">
        <v>125</v>
      </c>
    </row>
    <row r="18" spans="1:2" x14ac:dyDescent="0.25">
      <c r="A18" s="6"/>
      <c r="B18" s="84"/>
    </row>
    <row r="19" spans="1:2" x14ac:dyDescent="0.25">
      <c r="A19" s="6"/>
      <c r="B19" s="84"/>
    </row>
    <row r="20" spans="1:2" x14ac:dyDescent="0.25">
      <c r="A20" s="6"/>
      <c r="B20" s="84"/>
    </row>
    <row r="21" spans="1:2" x14ac:dyDescent="0.25">
      <c r="B21" s="84"/>
    </row>
    <row r="22" spans="1:2" x14ac:dyDescent="0.25">
      <c r="B22" s="1"/>
    </row>
  </sheetData>
  <customSheetViews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3"/>
    </customSheetView>
  </customSheetViews>
  <mergeCells count="1">
    <mergeCell ref="C8:L8"/>
  </mergeCells>
  <pageMargins left="0.25" right="0.25" top="0.75" bottom="0.75" header="0.3" footer="0.3"/>
  <pageSetup scale="52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37"/>
  <sheetViews>
    <sheetView showGridLines="0" topLeftCell="B1" zoomScaleNormal="100" workbookViewId="0">
      <selection activeCell="B1" sqref="B1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12" width="15.5703125" style="9" customWidth="1"/>
    <col min="13" max="16384" width="9.140625" style="9"/>
  </cols>
  <sheetData>
    <row r="2" spans="2:12" ht="31.5" x14ac:dyDescent="0.5">
      <c r="B2" s="115" t="s">
        <v>22</v>
      </c>
    </row>
    <row r="3" spans="2:12" ht="11.25" customHeight="1" x14ac:dyDescent="0.25"/>
    <row r="4" spans="2:12" ht="24" thickBot="1" x14ac:dyDescent="0.4">
      <c r="B4" s="8"/>
      <c r="C4" s="22" t="s">
        <v>56</v>
      </c>
      <c r="D4" s="22" t="s">
        <v>66</v>
      </c>
      <c r="E4" s="22" t="s">
        <v>70</v>
      </c>
      <c r="F4" s="22" t="s">
        <v>74</v>
      </c>
      <c r="G4" s="112" t="s">
        <v>79</v>
      </c>
      <c r="H4" s="22" t="s">
        <v>91</v>
      </c>
      <c r="I4" s="22" t="s">
        <v>106</v>
      </c>
      <c r="J4" s="22" t="s">
        <v>111</v>
      </c>
      <c r="K4" s="22" t="s">
        <v>112</v>
      </c>
      <c r="L4" s="112" t="s">
        <v>113</v>
      </c>
    </row>
    <row r="5" spans="2:12" ht="18" customHeight="1" x14ac:dyDescent="0.25">
      <c r="B5" s="2"/>
      <c r="C5" s="228" t="s">
        <v>34</v>
      </c>
      <c r="D5" s="228"/>
      <c r="E5" s="228"/>
      <c r="F5" s="228"/>
      <c r="G5" s="228"/>
      <c r="H5" s="228"/>
      <c r="I5" s="228"/>
      <c r="J5" s="228"/>
      <c r="K5" s="228"/>
      <c r="L5" s="228"/>
    </row>
    <row r="6" spans="2:12" x14ac:dyDescent="0.25">
      <c r="B6" s="21" t="s">
        <v>33</v>
      </c>
      <c r="C6" s="26">
        <v>239</v>
      </c>
      <c r="D6" s="26">
        <f>'(1) Non-GAAP OI Rec'!D14</f>
        <v>256</v>
      </c>
      <c r="E6" s="26">
        <f>'(1) Non-GAAP OI Rec'!E14</f>
        <v>295</v>
      </c>
      <c r="F6" s="26">
        <f>'(1) Non-GAAP OI Rec'!F14</f>
        <v>309</v>
      </c>
      <c r="G6" s="26">
        <f>SUM(C6:F6)</f>
        <v>1099</v>
      </c>
      <c r="H6" s="26">
        <f>'(1) Non-GAAP OI Rec'!H14</f>
        <v>246</v>
      </c>
      <c r="I6" s="26">
        <f>'(1) Non-GAAP OI Rec'!I14</f>
        <v>327</v>
      </c>
      <c r="J6" s="26">
        <f>'(1) Non-GAAP OI Rec'!J14</f>
        <v>324</v>
      </c>
      <c r="K6" s="26">
        <f>'(1) Non-GAAP OI Rec'!K14</f>
        <v>349</v>
      </c>
      <c r="L6" s="26">
        <f>SUM(H6:K6)</f>
        <v>1246</v>
      </c>
    </row>
    <row r="7" spans="2:12" ht="15" customHeight="1" x14ac:dyDescent="0.25">
      <c r="B7" s="24" t="s">
        <v>6</v>
      </c>
      <c r="C7" s="19">
        <v>15</v>
      </c>
      <c r="D7" s="19">
        <v>14</v>
      </c>
      <c r="E7" s="19">
        <v>16</v>
      </c>
      <c r="F7" s="19">
        <v>16</v>
      </c>
      <c r="G7" s="19">
        <f t="shared" ref="G7:G26" si="0">SUM(C7:F7)</f>
        <v>61</v>
      </c>
      <c r="H7" s="19">
        <v>18</v>
      </c>
      <c r="I7" s="19">
        <v>20</v>
      </c>
      <c r="J7" s="19">
        <v>22</v>
      </c>
      <c r="K7" s="19">
        <v>24</v>
      </c>
      <c r="L7" s="19">
        <f t="shared" ref="L7:L26" si="1">SUM(H7:K7)</f>
        <v>84</v>
      </c>
    </row>
    <row r="8" spans="2:12" ht="15" customHeight="1" x14ac:dyDescent="0.25">
      <c r="B8" s="25" t="s">
        <v>54</v>
      </c>
      <c r="C8" s="20">
        <v>4</v>
      </c>
      <c r="D8" s="20">
        <v>3</v>
      </c>
      <c r="E8" s="20">
        <v>-7</v>
      </c>
      <c r="F8" s="20">
        <v>-1</v>
      </c>
      <c r="G8" s="20">
        <f t="shared" si="0"/>
        <v>-1</v>
      </c>
      <c r="H8" s="20">
        <v>5</v>
      </c>
      <c r="I8" s="20">
        <v>-4</v>
      </c>
      <c r="J8" s="20">
        <v>0</v>
      </c>
      <c r="K8" s="20">
        <v>-8</v>
      </c>
      <c r="L8" s="20">
        <f t="shared" si="1"/>
        <v>-7</v>
      </c>
    </row>
    <row r="9" spans="2:12" ht="15" customHeight="1" x14ac:dyDescent="0.25">
      <c r="B9" s="24" t="s">
        <v>62</v>
      </c>
      <c r="C9" s="19">
        <v>1</v>
      </c>
      <c r="D9" s="19">
        <v>0</v>
      </c>
      <c r="E9" s="19">
        <v>0</v>
      </c>
      <c r="F9" s="19">
        <v>1</v>
      </c>
      <c r="G9" s="19">
        <f t="shared" si="0"/>
        <v>2</v>
      </c>
      <c r="H9" s="19">
        <v>1</v>
      </c>
      <c r="I9" s="19">
        <v>0</v>
      </c>
      <c r="J9" s="19">
        <v>1</v>
      </c>
      <c r="K9" s="19">
        <v>1</v>
      </c>
      <c r="L9" s="19">
        <f t="shared" si="1"/>
        <v>3</v>
      </c>
    </row>
    <row r="10" spans="2:12" ht="15" customHeight="1" x14ac:dyDescent="0.25">
      <c r="B10" s="21" t="s">
        <v>4</v>
      </c>
      <c r="C10" s="141">
        <v>259</v>
      </c>
      <c r="D10" s="141">
        <f>SUM(D6:D9)</f>
        <v>273</v>
      </c>
      <c r="E10" s="141">
        <f>SUM(E6:E9)</f>
        <v>304</v>
      </c>
      <c r="F10" s="141">
        <f>SUM(F6:F9)</f>
        <v>325</v>
      </c>
      <c r="G10" s="141">
        <f t="shared" si="0"/>
        <v>1161</v>
      </c>
      <c r="H10" s="141">
        <f>SUM(H6:H9)</f>
        <v>270</v>
      </c>
      <c r="I10" s="141">
        <f>SUM(I6:I9)</f>
        <v>343</v>
      </c>
      <c r="J10" s="141">
        <f>SUM(J6:J9)</f>
        <v>347</v>
      </c>
      <c r="K10" s="141">
        <f>SUM(K6:K9)</f>
        <v>366</v>
      </c>
      <c r="L10" s="141">
        <f t="shared" si="1"/>
        <v>1326</v>
      </c>
    </row>
    <row r="11" spans="2:12" x14ac:dyDescent="0.25">
      <c r="B11" s="24" t="s">
        <v>6</v>
      </c>
      <c r="C11" s="92">
        <v>-15</v>
      </c>
      <c r="D11" s="92">
        <f>-D7</f>
        <v>-14</v>
      </c>
      <c r="E11" s="92">
        <f>-E7</f>
        <v>-16</v>
      </c>
      <c r="F11" s="92">
        <f>-F7</f>
        <v>-16</v>
      </c>
      <c r="G11" s="92">
        <f t="shared" si="0"/>
        <v>-61</v>
      </c>
      <c r="H11" s="92">
        <f>-H7</f>
        <v>-18</v>
      </c>
      <c r="I11" s="92">
        <f>-I7</f>
        <v>-20</v>
      </c>
      <c r="J11" s="92">
        <f>-J7</f>
        <v>-22</v>
      </c>
      <c r="K11" s="92">
        <f>-K7</f>
        <v>-24</v>
      </c>
      <c r="L11" s="92">
        <f t="shared" si="1"/>
        <v>-84</v>
      </c>
    </row>
    <row r="12" spans="2:12" ht="15" customHeight="1" x14ac:dyDescent="0.25">
      <c r="B12" s="25" t="s">
        <v>1</v>
      </c>
      <c r="C12" s="23">
        <v>-38</v>
      </c>
      <c r="D12" s="23">
        <v>-33</v>
      </c>
      <c r="E12" s="23">
        <v>-28</v>
      </c>
      <c r="F12" s="23">
        <v>-32</v>
      </c>
      <c r="G12" s="23">
        <f t="shared" si="0"/>
        <v>-131</v>
      </c>
      <c r="H12" s="23">
        <v>-46</v>
      </c>
      <c r="I12" s="23">
        <v>-38</v>
      </c>
      <c r="J12" s="23">
        <v>-44</v>
      </c>
      <c r="K12" s="23">
        <v>-46</v>
      </c>
      <c r="L12" s="23">
        <f t="shared" si="1"/>
        <v>-174</v>
      </c>
    </row>
    <row r="13" spans="2:12" ht="15" customHeight="1" x14ac:dyDescent="0.25">
      <c r="B13" s="24" t="s">
        <v>46</v>
      </c>
      <c r="C13" s="92">
        <v>-39</v>
      </c>
      <c r="D13" s="92">
        <v>-54</v>
      </c>
      <c r="E13" s="92">
        <v>-62</v>
      </c>
      <c r="F13" s="92">
        <v>-59</v>
      </c>
      <c r="G13" s="92">
        <f t="shared" si="0"/>
        <v>-214</v>
      </c>
      <c r="H13" s="92">
        <v>-34</v>
      </c>
      <c r="I13" s="92">
        <v>-61</v>
      </c>
      <c r="J13" s="92">
        <v>-68</v>
      </c>
      <c r="K13" s="92">
        <v>-61</v>
      </c>
      <c r="L13" s="92">
        <f t="shared" si="1"/>
        <v>-224</v>
      </c>
    </row>
    <row r="14" spans="2:12" ht="15" customHeight="1" x14ac:dyDescent="0.25">
      <c r="B14" s="25" t="s">
        <v>62</v>
      </c>
      <c r="C14" s="23">
        <v>-1</v>
      </c>
      <c r="D14" s="23">
        <v>0</v>
      </c>
      <c r="E14" s="23">
        <v>0</v>
      </c>
      <c r="F14" s="23">
        <v>-1</v>
      </c>
      <c r="G14" s="23">
        <f t="shared" si="0"/>
        <v>-2</v>
      </c>
      <c r="H14" s="23">
        <v>-1</v>
      </c>
      <c r="I14" s="23">
        <v>0</v>
      </c>
      <c r="J14" s="23">
        <f>-J9</f>
        <v>-1</v>
      </c>
      <c r="K14" s="23">
        <f>-K9</f>
        <v>-1</v>
      </c>
      <c r="L14" s="23">
        <f t="shared" si="1"/>
        <v>-3</v>
      </c>
    </row>
    <row r="15" spans="2:12" x14ac:dyDescent="0.25">
      <c r="B15" s="89" t="s">
        <v>37</v>
      </c>
      <c r="C15" s="90">
        <v>166</v>
      </c>
      <c r="D15" s="90">
        <f>SUM(D10:D14)</f>
        <v>172</v>
      </c>
      <c r="E15" s="90">
        <f>SUM(E10:E14)</f>
        <v>198</v>
      </c>
      <c r="F15" s="90">
        <f>SUM(F10:F14)</f>
        <v>217</v>
      </c>
      <c r="G15" s="90">
        <f t="shared" si="0"/>
        <v>753</v>
      </c>
      <c r="H15" s="90">
        <f>SUM(H10:H14)</f>
        <v>171</v>
      </c>
      <c r="I15" s="90">
        <f>SUM(I10:I14)</f>
        <v>224</v>
      </c>
      <c r="J15" s="90">
        <f>SUM(J10:J14)</f>
        <v>212</v>
      </c>
      <c r="K15" s="90">
        <f>SUM(K10:K14)</f>
        <v>234</v>
      </c>
      <c r="L15" s="90">
        <f t="shared" si="1"/>
        <v>841</v>
      </c>
    </row>
    <row r="16" spans="2:12" x14ac:dyDescent="0.25">
      <c r="B16" s="91" t="s">
        <v>45</v>
      </c>
      <c r="C16" s="23">
        <v>0</v>
      </c>
      <c r="D16" s="23">
        <v>2</v>
      </c>
      <c r="E16" s="23">
        <v>1</v>
      </c>
      <c r="F16" s="23">
        <v>0</v>
      </c>
      <c r="G16" s="23">
        <f t="shared" si="0"/>
        <v>3</v>
      </c>
      <c r="H16" s="23">
        <v>0</v>
      </c>
      <c r="I16" s="23">
        <v>1</v>
      </c>
      <c r="J16" s="23">
        <v>0</v>
      </c>
      <c r="K16" s="23">
        <v>0</v>
      </c>
      <c r="L16" s="23">
        <f t="shared" si="1"/>
        <v>1</v>
      </c>
    </row>
    <row r="17" spans="2:12" x14ac:dyDescent="0.25">
      <c r="B17" s="89" t="s">
        <v>38</v>
      </c>
      <c r="C17" s="90">
        <v>166</v>
      </c>
      <c r="D17" s="90">
        <f>D15-D16</f>
        <v>170</v>
      </c>
      <c r="E17" s="90">
        <f>E15-E16</f>
        <v>197</v>
      </c>
      <c r="F17" s="90">
        <f>F15-F16</f>
        <v>217</v>
      </c>
      <c r="G17" s="90">
        <f t="shared" si="0"/>
        <v>750</v>
      </c>
      <c r="H17" s="90">
        <f>H15-H16</f>
        <v>171</v>
      </c>
      <c r="I17" s="90">
        <f>I15-I16</f>
        <v>223</v>
      </c>
      <c r="J17" s="90">
        <f>J15-J16</f>
        <v>212</v>
      </c>
      <c r="K17" s="90">
        <f>K15-K16</f>
        <v>234</v>
      </c>
      <c r="L17" s="90">
        <f t="shared" si="1"/>
        <v>840</v>
      </c>
    </row>
    <row r="18" spans="2:12" ht="15" customHeight="1" x14ac:dyDescent="0.25">
      <c r="B18" s="25" t="s">
        <v>78</v>
      </c>
      <c r="C18" s="23">
        <v>-2</v>
      </c>
      <c r="D18" s="23">
        <v>-1</v>
      </c>
      <c r="E18" s="23">
        <v>0</v>
      </c>
      <c r="F18" s="23">
        <v>-2</v>
      </c>
      <c r="G18" s="23">
        <f t="shared" si="0"/>
        <v>-5</v>
      </c>
      <c r="H18" s="23">
        <v>-12</v>
      </c>
      <c r="I18" s="23">
        <v>-16</v>
      </c>
      <c r="J18" s="23">
        <v>-5</v>
      </c>
      <c r="K18" s="23">
        <v>-6</v>
      </c>
      <c r="L18" s="23">
        <f t="shared" si="1"/>
        <v>-39</v>
      </c>
    </row>
    <row r="19" spans="2:12" ht="15" customHeight="1" x14ac:dyDescent="0.25">
      <c r="B19" s="24" t="s">
        <v>61</v>
      </c>
      <c r="C19" s="92">
        <v>-42</v>
      </c>
      <c r="D19" s="92">
        <v>-43</v>
      </c>
      <c r="E19" s="92">
        <v>-43</v>
      </c>
      <c r="F19" s="92">
        <v>-43</v>
      </c>
      <c r="G19" s="92">
        <f t="shared" si="0"/>
        <v>-171</v>
      </c>
      <c r="H19" s="92">
        <v>-42</v>
      </c>
      <c r="I19" s="92">
        <v>-51</v>
      </c>
      <c r="J19" s="92">
        <v>-59</v>
      </c>
      <c r="K19" s="92">
        <v>-43</v>
      </c>
      <c r="L19" s="92">
        <f t="shared" si="1"/>
        <v>-195</v>
      </c>
    </row>
    <row r="20" spans="2:12" ht="15" customHeight="1" x14ac:dyDescent="0.25">
      <c r="B20" s="25" t="s">
        <v>77</v>
      </c>
      <c r="C20" s="23">
        <v>0</v>
      </c>
      <c r="D20" s="23">
        <v>0</v>
      </c>
      <c r="E20" s="23">
        <v>0</v>
      </c>
      <c r="F20" s="23">
        <v>-2</v>
      </c>
      <c r="G20" s="23">
        <f t="shared" si="0"/>
        <v>-2</v>
      </c>
      <c r="H20" s="23">
        <v>-2</v>
      </c>
      <c r="I20" s="23">
        <v>-3</v>
      </c>
      <c r="J20" s="23">
        <v>0</v>
      </c>
      <c r="K20" s="23">
        <v>0</v>
      </c>
      <c r="L20" s="23">
        <f t="shared" si="1"/>
        <v>-5</v>
      </c>
    </row>
    <row r="21" spans="2:12" ht="15" customHeight="1" x14ac:dyDescent="0.25">
      <c r="B21" s="24" t="s">
        <v>69</v>
      </c>
      <c r="C21" s="92">
        <v>88</v>
      </c>
      <c r="D21" s="92">
        <v>-1</v>
      </c>
      <c r="E21" s="92">
        <v>0</v>
      </c>
      <c r="F21" s="92">
        <v>1</v>
      </c>
      <c r="G21" s="92">
        <f t="shared" si="0"/>
        <v>88</v>
      </c>
      <c r="H21" s="92">
        <v>0</v>
      </c>
      <c r="I21" s="92">
        <v>0</v>
      </c>
      <c r="J21" s="92">
        <v>0</v>
      </c>
      <c r="K21" s="92">
        <v>0</v>
      </c>
      <c r="L21" s="92">
        <f t="shared" si="1"/>
        <v>0</v>
      </c>
    </row>
    <row r="22" spans="2:12" ht="15" customHeight="1" x14ac:dyDescent="0.25">
      <c r="B22" s="25" t="s">
        <v>105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-19</v>
      </c>
      <c r="I22" s="23">
        <v>-12</v>
      </c>
      <c r="J22" s="23">
        <v>0</v>
      </c>
      <c r="K22" s="23">
        <v>0</v>
      </c>
      <c r="L22" s="23">
        <f t="shared" si="1"/>
        <v>-31</v>
      </c>
    </row>
    <row r="23" spans="2:12" ht="15" customHeight="1" x14ac:dyDescent="0.25">
      <c r="B23" s="24" t="s">
        <v>109</v>
      </c>
      <c r="C23" s="92">
        <v>0</v>
      </c>
      <c r="D23" s="92">
        <v>0</v>
      </c>
      <c r="E23" s="92">
        <v>0</v>
      </c>
      <c r="F23" s="92">
        <v>0</v>
      </c>
      <c r="G23" s="92">
        <v>0</v>
      </c>
      <c r="H23" s="92">
        <v>0</v>
      </c>
      <c r="I23" s="92">
        <v>-11</v>
      </c>
      <c r="J23" s="92">
        <v>0</v>
      </c>
      <c r="K23" s="92">
        <v>-1</v>
      </c>
      <c r="L23" s="92">
        <f t="shared" si="1"/>
        <v>-12</v>
      </c>
    </row>
    <row r="24" spans="2:12" ht="15" customHeight="1" x14ac:dyDescent="0.25">
      <c r="B24" s="25" t="s">
        <v>47</v>
      </c>
      <c r="C24" s="23">
        <v>-3</v>
      </c>
      <c r="D24" s="23">
        <v>-2</v>
      </c>
      <c r="E24" s="23">
        <v>-3</v>
      </c>
      <c r="F24" s="23">
        <v>-3</v>
      </c>
      <c r="G24" s="23">
        <f t="shared" si="0"/>
        <v>-11</v>
      </c>
      <c r="H24" s="23">
        <v>0</v>
      </c>
      <c r="I24" s="23">
        <v>0</v>
      </c>
      <c r="J24" s="23">
        <f>-2</f>
        <v>-2</v>
      </c>
      <c r="K24" s="23">
        <v>0</v>
      </c>
      <c r="L24" s="23">
        <f t="shared" si="1"/>
        <v>-2</v>
      </c>
    </row>
    <row r="25" spans="2:12" ht="15" customHeight="1" x14ac:dyDescent="0.25">
      <c r="B25" s="24" t="s">
        <v>80</v>
      </c>
      <c r="C25" s="92">
        <v>-18</v>
      </c>
      <c r="D25" s="92">
        <v>13</v>
      </c>
      <c r="E25" s="92">
        <v>10</v>
      </c>
      <c r="F25" s="92">
        <v>13</v>
      </c>
      <c r="G25" s="92">
        <f t="shared" si="0"/>
        <v>18</v>
      </c>
      <c r="H25" s="92">
        <v>19</v>
      </c>
      <c r="I25" s="92">
        <v>23</v>
      </c>
      <c r="J25" s="92">
        <v>17</v>
      </c>
      <c r="K25" s="92">
        <v>13</v>
      </c>
      <c r="L25" s="92">
        <f t="shared" si="1"/>
        <v>72</v>
      </c>
    </row>
    <row r="26" spans="2:12" x14ac:dyDescent="0.25">
      <c r="B26" s="21" t="s">
        <v>23</v>
      </c>
      <c r="C26" s="26">
        <v>189</v>
      </c>
      <c r="D26" s="26">
        <f>SUM(D17:D25)</f>
        <v>136</v>
      </c>
      <c r="E26" s="26">
        <f>SUM(E17:E25)</f>
        <v>161</v>
      </c>
      <c r="F26" s="26">
        <f>SUM(F17:F25)</f>
        <v>181</v>
      </c>
      <c r="G26" s="26">
        <f t="shared" si="0"/>
        <v>667</v>
      </c>
      <c r="H26" s="26">
        <f>SUM(H17:H25)</f>
        <v>115</v>
      </c>
      <c r="I26" s="26">
        <f>SUM(I17:I25)</f>
        <v>153</v>
      </c>
      <c r="J26" s="26">
        <f>SUM(J17:J25)</f>
        <v>163</v>
      </c>
      <c r="K26" s="26">
        <f>SUM(K17:K25)</f>
        <v>197</v>
      </c>
      <c r="L26" s="26">
        <f t="shared" si="1"/>
        <v>628</v>
      </c>
    </row>
    <row r="27" spans="2:12" x14ac:dyDescent="0.25">
      <c r="B27" s="24"/>
      <c r="C27" s="92"/>
      <c r="D27" s="92"/>
      <c r="E27" s="92"/>
      <c r="F27" s="92"/>
      <c r="G27" s="92"/>
      <c r="H27" s="92"/>
      <c r="I27" s="92"/>
      <c r="J27" s="92"/>
      <c r="K27" s="92"/>
      <c r="L27" s="92"/>
    </row>
    <row r="28" spans="2:12" x14ac:dyDescent="0.25">
      <c r="B28" s="21" t="s">
        <v>89</v>
      </c>
      <c r="C28" s="161">
        <v>1.1299999999999999</v>
      </c>
      <c r="D28" s="161">
        <f>D17/D31</f>
        <v>1.1643835616438356</v>
      </c>
      <c r="E28" s="161">
        <f>E17/E31</f>
        <v>1.3586206896551725</v>
      </c>
      <c r="F28" s="161">
        <f>ROUND(F17/F31,2)</f>
        <v>1.51</v>
      </c>
      <c r="G28" s="161">
        <f>ROUNDDOWN(G17/G31,2)</f>
        <v>5.17</v>
      </c>
      <c r="H28" s="161">
        <f>ROUND(H17/H31,2)</f>
        <v>1.19</v>
      </c>
      <c r="I28" s="161">
        <f>ROUND(I17/I31,2)</f>
        <v>1.55</v>
      </c>
      <c r="J28" s="161">
        <f>ROUND(J17/J31,2)</f>
        <v>1.47</v>
      </c>
      <c r="K28" s="161">
        <f>ROUND(K17/K31,2)</f>
        <v>1.63</v>
      </c>
      <c r="L28" s="161">
        <f>ROUND(L17/L31,2)</f>
        <v>5.83</v>
      </c>
    </row>
    <row r="29" spans="2:12" ht="15" customHeight="1" x14ac:dyDescent="0.25">
      <c r="B29" s="24" t="s">
        <v>39</v>
      </c>
      <c r="C29" s="162">
        <v>0.16</v>
      </c>
      <c r="D29" s="162">
        <f>D30-D28</f>
        <v>-0.23287671232876717</v>
      </c>
      <c r="E29" s="162">
        <f>ROUNDUP(E30-E28,2)</f>
        <v>-0.25</v>
      </c>
      <c r="F29" s="162">
        <f t="shared" ref="F29:L29" si="2">ROUND(F30-F28,2)</f>
        <v>-0.25</v>
      </c>
      <c r="G29" s="162">
        <f t="shared" si="2"/>
        <v>-0.56999999999999995</v>
      </c>
      <c r="H29" s="162">
        <f t="shared" si="2"/>
        <v>-0.39</v>
      </c>
      <c r="I29" s="162">
        <f t="shared" si="2"/>
        <v>-0.49</v>
      </c>
      <c r="J29" s="162">
        <f t="shared" si="2"/>
        <v>-0.34</v>
      </c>
      <c r="K29" s="162">
        <f t="shared" si="2"/>
        <v>-0.26</v>
      </c>
      <c r="L29" s="162">
        <f t="shared" si="2"/>
        <v>-1.47</v>
      </c>
    </row>
    <row r="30" spans="2:12" x14ac:dyDescent="0.25">
      <c r="B30" s="21" t="s">
        <v>90</v>
      </c>
      <c r="C30" s="161">
        <v>1.29</v>
      </c>
      <c r="D30" s="161">
        <f>D26/D31</f>
        <v>0.93150684931506844</v>
      </c>
      <c r="E30" s="161">
        <f>ROUNDDOWN(E26/E31,2)</f>
        <v>1.1100000000000001</v>
      </c>
      <c r="F30" s="161">
        <f t="shared" ref="F30:L30" si="3">ROUND(F26/F31,2)</f>
        <v>1.26</v>
      </c>
      <c r="G30" s="161">
        <f t="shared" si="3"/>
        <v>4.5999999999999996</v>
      </c>
      <c r="H30" s="161">
        <f t="shared" si="3"/>
        <v>0.8</v>
      </c>
      <c r="I30" s="161">
        <f t="shared" si="3"/>
        <v>1.06</v>
      </c>
      <c r="J30" s="161">
        <f t="shared" si="3"/>
        <v>1.1299999999999999</v>
      </c>
      <c r="K30" s="161">
        <f t="shared" si="3"/>
        <v>1.37</v>
      </c>
      <c r="L30" s="161">
        <f t="shared" si="3"/>
        <v>4.3600000000000003</v>
      </c>
    </row>
    <row r="31" spans="2:12" x14ac:dyDescent="0.25">
      <c r="B31" s="163" t="s">
        <v>5</v>
      </c>
      <c r="C31" s="164">
        <v>147</v>
      </c>
      <c r="D31" s="164">
        <v>146</v>
      </c>
      <c r="E31" s="164">
        <v>145</v>
      </c>
      <c r="F31" s="164">
        <v>144</v>
      </c>
      <c r="G31" s="164">
        <v>145</v>
      </c>
      <c r="H31" s="164">
        <v>144</v>
      </c>
      <c r="I31" s="164">
        <v>144</v>
      </c>
      <c r="J31" s="164">
        <v>144</v>
      </c>
      <c r="K31" s="164">
        <v>144</v>
      </c>
      <c r="L31" s="164">
        <v>144</v>
      </c>
    </row>
    <row r="33" spans="2:3" ht="15" customHeight="1" x14ac:dyDescent="0.25">
      <c r="B33" s="129" t="s">
        <v>52</v>
      </c>
    </row>
    <row r="34" spans="2:3" ht="15" customHeight="1" x14ac:dyDescent="0.25">
      <c r="B34" s="129" t="s">
        <v>58</v>
      </c>
    </row>
    <row r="35" spans="2:3" x14ac:dyDescent="0.25">
      <c r="B35" s="221" t="s">
        <v>125</v>
      </c>
      <c r="C35" s="1"/>
    </row>
    <row r="36" spans="2:3" x14ac:dyDescent="0.25">
      <c r="B36" s="142"/>
    </row>
    <row r="37" spans="2:3" x14ac:dyDescent="0.25">
      <c r="B37" s="1"/>
    </row>
  </sheetData>
  <customSheetViews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452708E9-9655-4ED1-B6DE-69EDE47156C2}">
      <selection activeCell="J25" sqref="J25"/>
      <pageMargins left="0.7" right="0.7" top="0.75" bottom="0.75" header="0.3" footer="0.3"/>
      <pageSetup orientation="portrait" r:id="rId3"/>
    </customSheetView>
  </customSheetViews>
  <mergeCells count="1">
    <mergeCell ref="C5:L5"/>
  </mergeCells>
  <pageMargins left="0.25" right="0.25" top="0.75" bottom="0.75" header="0.3" footer="0.3"/>
  <pageSetup scale="60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24 G7:G9 G25 G12:G14 G16 G18:G21 L22:L23" formulaRange="1"/>
    <ignoredError sqref="G10:G11 G15 G17 G26" formula="1" formulaRange="1"/>
    <ignoredError sqref="G2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44"/>
  <sheetViews>
    <sheetView showGridLines="0" topLeftCell="A22" zoomScale="90" zoomScaleNormal="90" zoomScaleSheetLayoutView="90" workbookViewId="0">
      <selection activeCell="B1" sqref="B1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style="62" customWidth="1"/>
    <col min="8" max="8" width="20.5703125" customWidth="1"/>
  </cols>
  <sheetData>
    <row r="1" spans="1:8" s="9" customFormat="1" x14ac:dyDescent="0.25">
      <c r="A1" s="3"/>
    </row>
    <row r="2" spans="1:8" s="9" customFormat="1" ht="31.5" x14ac:dyDescent="0.5">
      <c r="A2" s="3"/>
      <c r="B2" s="59" t="s">
        <v>25</v>
      </c>
      <c r="C2" s="59"/>
      <c r="D2" s="59"/>
      <c r="E2" s="59"/>
      <c r="F2" s="59"/>
      <c r="G2" s="118"/>
      <c r="H2" s="55"/>
    </row>
    <row r="3" spans="1:8" s="9" customFormat="1" ht="31.5" x14ac:dyDescent="0.5">
      <c r="A3" s="3"/>
      <c r="B3" s="59"/>
      <c r="C3" s="57"/>
      <c r="D3" s="57"/>
      <c r="E3" s="57"/>
      <c r="F3" s="57"/>
      <c r="G3" s="123"/>
      <c r="H3" s="55"/>
    </row>
    <row r="4" spans="1:8" x14ac:dyDescent="0.25">
      <c r="B4" s="71"/>
      <c r="C4" s="71"/>
      <c r="D4" s="71"/>
      <c r="E4" s="71"/>
      <c r="F4" s="71"/>
      <c r="G4" s="71"/>
    </row>
    <row r="5" spans="1:8" s="3" customFormat="1" x14ac:dyDescent="0.25">
      <c r="B5" s="74"/>
      <c r="C5" s="229" t="s">
        <v>114</v>
      </c>
      <c r="D5" s="229"/>
      <c r="E5" s="229"/>
      <c r="F5" s="229"/>
      <c r="G5" s="229"/>
    </row>
    <row r="6" spans="1:8" s="3" customFormat="1" x14ac:dyDescent="0.25">
      <c r="B6" s="74"/>
      <c r="C6" s="230" t="s">
        <v>3</v>
      </c>
      <c r="D6" s="230"/>
      <c r="E6" s="230"/>
      <c r="F6" s="230"/>
      <c r="G6" s="230"/>
    </row>
    <row r="7" spans="1:8" s="3" customFormat="1" ht="26.25" x14ac:dyDescent="0.25">
      <c r="B7" s="74"/>
      <c r="C7" s="140" t="s">
        <v>7</v>
      </c>
      <c r="D7" s="140" t="s">
        <v>78</v>
      </c>
      <c r="E7" s="75" t="s">
        <v>61</v>
      </c>
      <c r="F7" s="75" t="s">
        <v>109</v>
      </c>
      <c r="G7" s="140" t="s">
        <v>24</v>
      </c>
    </row>
    <row r="8" spans="1:8" s="3" customFormat="1" x14ac:dyDescent="0.25">
      <c r="B8" s="74" t="s">
        <v>31</v>
      </c>
      <c r="C8" s="97">
        <v>147</v>
      </c>
      <c r="D8" s="97">
        <v>1</v>
      </c>
      <c r="E8" s="97">
        <v>24</v>
      </c>
      <c r="F8" s="97">
        <v>0</v>
      </c>
      <c r="G8" s="97">
        <f>SUM(C8:F8)</f>
        <v>172</v>
      </c>
    </row>
    <row r="9" spans="1:8" s="3" customFormat="1" x14ac:dyDescent="0.25">
      <c r="B9" s="74" t="s">
        <v>30</v>
      </c>
      <c r="C9" s="111">
        <v>89</v>
      </c>
      <c r="D9" s="111">
        <f>1-1</f>
        <v>0</v>
      </c>
      <c r="E9" s="111">
        <v>10</v>
      </c>
      <c r="F9" s="111">
        <v>1</v>
      </c>
      <c r="G9" s="111">
        <f>SUM(C9:F9)</f>
        <v>100</v>
      </c>
    </row>
    <row r="10" spans="1:8" s="3" customFormat="1" x14ac:dyDescent="0.25">
      <c r="B10" s="74" t="s">
        <v>29</v>
      </c>
      <c r="C10" s="111">
        <v>86</v>
      </c>
      <c r="D10" s="111">
        <v>0</v>
      </c>
      <c r="E10" s="111">
        <v>9</v>
      </c>
      <c r="F10" s="111">
        <v>0</v>
      </c>
      <c r="G10" s="111">
        <f>SUM(C10:F10)</f>
        <v>95</v>
      </c>
    </row>
    <row r="11" spans="1:8" s="3" customFormat="1" x14ac:dyDescent="0.25">
      <c r="B11" s="74" t="s">
        <v>35</v>
      </c>
      <c r="C11" s="111">
        <v>-23</v>
      </c>
      <c r="D11" s="111">
        <v>5</v>
      </c>
      <c r="E11" s="111">
        <v>0</v>
      </c>
      <c r="F11" s="111">
        <v>0</v>
      </c>
      <c r="G11" s="111">
        <f>SUM(C11:F11)</f>
        <v>-18</v>
      </c>
    </row>
    <row r="12" spans="1:8" s="3" customFormat="1" ht="15.75" thickBot="1" x14ac:dyDescent="0.3">
      <c r="B12" s="74" t="s">
        <v>13</v>
      </c>
      <c r="C12" s="99">
        <f t="shared" ref="C12:G12" si="0">SUM(C8:C11)</f>
        <v>299</v>
      </c>
      <c r="D12" s="99">
        <f t="shared" si="0"/>
        <v>6</v>
      </c>
      <c r="E12" s="99">
        <f t="shared" si="0"/>
        <v>43</v>
      </c>
      <c r="F12" s="99">
        <f t="shared" si="0"/>
        <v>1</v>
      </c>
      <c r="G12" s="99">
        <f t="shared" si="0"/>
        <v>349</v>
      </c>
    </row>
    <row r="13" spans="1:8" s="3" customFormat="1" ht="15.75" thickTop="1" x14ac:dyDescent="0.25">
      <c r="B13" s="74"/>
      <c r="C13" s="74"/>
      <c r="D13" s="74"/>
      <c r="E13" s="74"/>
      <c r="F13" s="74"/>
      <c r="G13" s="74"/>
    </row>
    <row r="14" spans="1:8" s="3" customFormat="1" x14ac:dyDescent="0.25">
      <c r="B14" s="74"/>
      <c r="C14" s="74"/>
      <c r="D14" s="74"/>
      <c r="E14" s="74"/>
      <c r="F14" s="74"/>
      <c r="G14" s="74"/>
      <c r="H14" s="18"/>
    </row>
    <row r="15" spans="1:8" x14ac:dyDescent="0.25">
      <c r="B15" s="107"/>
      <c r="C15" s="232" t="s">
        <v>75</v>
      </c>
      <c r="D15" s="232"/>
      <c r="E15" s="232"/>
      <c r="F15" s="232"/>
      <c r="G15" s="232"/>
      <c r="H15" s="139"/>
    </row>
    <row r="16" spans="1:8" x14ac:dyDescent="0.25">
      <c r="B16" s="107"/>
      <c r="C16" s="230" t="s">
        <v>3</v>
      </c>
      <c r="D16" s="230"/>
      <c r="E16" s="230"/>
      <c r="F16" s="230"/>
      <c r="G16" s="230"/>
      <c r="H16" s="139"/>
    </row>
    <row r="17" spans="2:8" ht="26.25" x14ac:dyDescent="0.25">
      <c r="B17" s="107"/>
      <c r="C17" s="140" t="s">
        <v>8</v>
      </c>
      <c r="D17" s="140" t="s">
        <v>78</v>
      </c>
      <c r="E17" s="75" t="s">
        <v>61</v>
      </c>
      <c r="F17" s="140" t="s">
        <v>47</v>
      </c>
      <c r="G17" s="140" t="s">
        <v>33</v>
      </c>
      <c r="H17" s="18"/>
    </row>
    <row r="18" spans="2:8" x14ac:dyDescent="0.25">
      <c r="B18" s="107" t="s">
        <v>81</v>
      </c>
      <c r="C18" s="97">
        <v>147</v>
      </c>
      <c r="D18" s="97">
        <v>0</v>
      </c>
      <c r="E18" s="97">
        <v>16</v>
      </c>
      <c r="F18" s="97">
        <v>0</v>
      </c>
      <c r="G18" s="97">
        <f>SUM(C18:F18)</f>
        <v>163</v>
      </c>
    </row>
    <row r="19" spans="2:8" x14ac:dyDescent="0.25">
      <c r="B19" s="107" t="s">
        <v>82</v>
      </c>
      <c r="C19" s="111">
        <v>74</v>
      </c>
      <c r="D19" s="111">
        <v>0</v>
      </c>
      <c r="E19" s="111">
        <v>16</v>
      </c>
      <c r="F19" s="111">
        <v>3</v>
      </c>
      <c r="G19" s="111">
        <f>SUM(C19:F19)</f>
        <v>93</v>
      </c>
    </row>
    <row r="20" spans="2:8" x14ac:dyDescent="0.25">
      <c r="B20" s="107" t="s">
        <v>29</v>
      </c>
      <c r="C20" s="111">
        <v>73</v>
      </c>
      <c r="D20" s="111">
        <v>0</v>
      </c>
      <c r="E20" s="111">
        <v>11</v>
      </c>
      <c r="F20" s="111">
        <v>0</v>
      </c>
      <c r="G20" s="111">
        <f>SUM(C20:F20)</f>
        <v>84</v>
      </c>
    </row>
    <row r="21" spans="2:8" x14ac:dyDescent="0.25">
      <c r="B21" s="107" t="s">
        <v>35</v>
      </c>
      <c r="C21" s="111">
        <v>-33</v>
      </c>
      <c r="D21" s="111">
        <v>2</v>
      </c>
      <c r="E21" s="111">
        <v>0</v>
      </c>
      <c r="F21" s="111">
        <v>0</v>
      </c>
      <c r="G21" s="111">
        <f>SUM(C21:F21)</f>
        <v>-31</v>
      </c>
    </row>
    <row r="22" spans="2:8" ht="15.75" thickBot="1" x14ac:dyDescent="0.3">
      <c r="B22" s="107" t="s">
        <v>13</v>
      </c>
      <c r="C22" s="99">
        <f>SUM(C18:C21)</f>
        <v>261</v>
      </c>
      <c r="D22" s="99">
        <f>SUM(D18:D21)</f>
        <v>2</v>
      </c>
      <c r="E22" s="99">
        <f>SUM(E18:E21)</f>
        <v>43</v>
      </c>
      <c r="F22" s="99">
        <f t="shared" ref="F22:G22" si="1">SUM(F18:F21)</f>
        <v>3</v>
      </c>
      <c r="G22" s="99">
        <f t="shared" si="1"/>
        <v>309</v>
      </c>
    </row>
    <row r="23" spans="2:8" s="62" customFormat="1" ht="15.75" thickTop="1" x14ac:dyDescent="0.25">
      <c r="B23" s="74"/>
      <c r="C23" s="119"/>
      <c r="D23" s="119"/>
      <c r="E23" s="119"/>
      <c r="F23" s="119"/>
      <c r="G23" s="119"/>
    </row>
    <row r="24" spans="2:8" s="62" customFormat="1" x14ac:dyDescent="0.25">
      <c r="B24" s="74"/>
      <c r="C24" s="119"/>
      <c r="D24" s="119"/>
      <c r="E24" s="119"/>
      <c r="F24" s="119"/>
      <c r="G24" s="119"/>
    </row>
    <row r="25" spans="2:8" s="3" customFormat="1" x14ac:dyDescent="0.25">
      <c r="B25" s="74"/>
      <c r="C25" s="232" t="s">
        <v>115</v>
      </c>
      <c r="D25" s="232"/>
      <c r="E25" s="232"/>
      <c r="F25" s="232"/>
      <c r="G25" s="232"/>
      <c r="H25" s="232"/>
    </row>
    <row r="26" spans="2:8" s="3" customFormat="1" x14ac:dyDescent="0.25">
      <c r="B26" s="74"/>
      <c r="C26" s="231" t="s">
        <v>3</v>
      </c>
      <c r="D26" s="231"/>
      <c r="E26" s="231"/>
      <c r="F26" s="231"/>
      <c r="G26" s="231"/>
      <c r="H26" s="231"/>
    </row>
    <row r="27" spans="2:8" s="3" customFormat="1" ht="26.25" x14ac:dyDescent="0.25">
      <c r="B27" s="74"/>
      <c r="C27" s="140" t="s">
        <v>8</v>
      </c>
      <c r="D27" s="140" t="s">
        <v>78</v>
      </c>
      <c r="E27" s="75" t="s">
        <v>61</v>
      </c>
      <c r="F27" s="75" t="s">
        <v>47</v>
      </c>
      <c r="G27" s="75" t="s">
        <v>110</v>
      </c>
      <c r="H27" s="140" t="s">
        <v>24</v>
      </c>
    </row>
    <row r="28" spans="2:8" s="3" customFormat="1" x14ac:dyDescent="0.25">
      <c r="B28" s="74" t="s">
        <v>31</v>
      </c>
      <c r="C28" s="97">
        <v>506</v>
      </c>
      <c r="D28" s="97">
        <v>4</v>
      </c>
      <c r="E28" s="97">
        <v>92</v>
      </c>
      <c r="F28" s="97">
        <v>0</v>
      </c>
      <c r="G28" s="97">
        <v>0</v>
      </c>
      <c r="H28" s="97">
        <f>SUM(C28:G28)</f>
        <v>602</v>
      </c>
    </row>
    <row r="29" spans="2:8" s="3" customFormat="1" x14ac:dyDescent="0.25">
      <c r="B29" s="74" t="s">
        <v>30</v>
      </c>
      <c r="C29" s="111">
        <v>280</v>
      </c>
      <c r="D29" s="111">
        <v>1</v>
      </c>
      <c r="E29" s="111">
        <v>66</v>
      </c>
      <c r="F29" s="111">
        <v>2</v>
      </c>
      <c r="G29" s="111">
        <v>1</v>
      </c>
      <c r="H29" s="111">
        <f>SUM(C29:G29)</f>
        <v>350</v>
      </c>
    </row>
    <row r="30" spans="2:8" s="3" customFormat="1" x14ac:dyDescent="0.25">
      <c r="B30" s="74" t="s">
        <v>29</v>
      </c>
      <c r="C30" s="111">
        <v>235</v>
      </c>
      <c r="D30" s="111">
        <v>0</v>
      </c>
      <c r="E30" s="111">
        <v>37</v>
      </c>
      <c r="F30" s="111">
        <v>0</v>
      </c>
      <c r="G30" s="111">
        <v>11</v>
      </c>
      <c r="H30" s="111">
        <f>SUM(C30:G30)</f>
        <v>283</v>
      </c>
    </row>
    <row r="31" spans="2:8" s="3" customFormat="1" x14ac:dyDescent="0.25">
      <c r="B31" s="74" t="s">
        <v>35</v>
      </c>
      <c r="C31" s="111">
        <v>-23</v>
      </c>
      <c r="D31" s="111">
        <v>34</v>
      </c>
      <c r="E31" s="111">
        <v>0</v>
      </c>
      <c r="F31" s="111">
        <v>0</v>
      </c>
      <c r="G31" s="111">
        <v>0</v>
      </c>
      <c r="H31" s="111">
        <f>SUM(C31:G31)</f>
        <v>11</v>
      </c>
    </row>
    <row r="32" spans="2:8" s="3" customFormat="1" ht="15.75" thickBot="1" x14ac:dyDescent="0.3">
      <c r="B32" s="74" t="s">
        <v>13</v>
      </c>
      <c r="C32" s="99">
        <f t="shared" ref="C32:H32" si="2">SUM(C28:C31)</f>
        <v>998</v>
      </c>
      <c r="D32" s="99">
        <f t="shared" si="2"/>
        <v>39</v>
      </c>
      <c r="E32" s="99">
        <f t="shared" si="2"/>
        <v>195</v>
      </c>
      <c r="F32" s="99">
        <f t="shared" si="2"/>
        <v>2</v>
      </c>
      <c r="G32" s="99">
        <f t="shared" si="2"/>
        <v>12</v>
      </c>
      <c r="H32" s="99">
        <f t="shared" si="2"/>
        <v>1246</v>
      </c>
    </row>
    <row r="33" spans="2:8" s="3" customFormat="1" ht="15.75" thickTop="1" x14ac:dyDescent="0.25">
      <c r="B33" s="74"/>
      <c r="C33" s="74"/>
      <c r="D33" s="74"/>
      <c r="E33" s="74"/>
      <c r="F33" s="74"/>
      <c r="G33" s="74"/>
    </row>
    <row r="34" spans="2:8" s="3" customFormat="1" x14ac:dyDescent="0.25">
      <c r="B34" s="74"/>
      <c r="C34" s="74"/>
      <c r="D34" s="74"/>
      <c r="E34" s="74"/>
      <c r="F34" s="74"/>
      <c r="G34" s="74"/>
      <c r="H34" s="18"/>
    </row>
    <row r="35" spans="2:8" s="62" customFormat="1" x14ac:dyDescent="0.25">
      <c r="B35" s="107"/>
      <c r="C35" s="232" t="s">
        <v>123</v>
      </c>
      <c r="D35" s="232"/>
      <c r="E35" s="232"/>
      <c r="F35" s="232"/>
      <c r="G35" s="232"/>
      <c r="H35" s="139"/>
    </row>
    <row r="36" spans="2:8" s="62" customFormat="1" x14ac:dyDescent="0.25">
      <c r="B36" s="107"/>
      <c r="C36" s="230" t="s">
        <v>3</v>
      </c>
      <c r="D36" s="230"/>
      <c r="E36" s="230"/>
      <c r="F36" s="230"/>
      <c r="G36" s="230"/>
      <c r="H36" s="139"/>
    </row>
    <row r="37" spans="2:8" s="62" customFormat="1" ht="26.25" x14ac:dyDescent="0.25">
      <c r="B37" s="107"/>
      <c r="C37" s="140" t="s">
        <v>8</v>
      </c>
      <c r="D37" s="140" t="s">
        <v>78</v>
      </c>
      <c r="E37" s="75" t="s">
        <v>61</v>
      </c>
      <c r="F37" s="140" t="s">
        <v>47</v>
      </c>
      <c r="G37" s="140" t="s">
        <v>33</v>
      </c>
      <c r="H37" s="18"/>
    </row>
    <row r="38" spans="2:8" s="62" customFormat="1" x14ac:dyDescent="0.25">
      <c r="B38" s="107" t="s">
        <v>81</v>
      </c>
      <c r="C38" s="97">
        <v>471</v>
      </c>
      <c r="D38" s="97">
        <v>0</v>
      </c>
      <c r="E38" s="97">
        <v>64</v>
      </c>
      <c r="F38" s="97">
        <v>0</v>
      </c>
      <c r="G38" s="97">
        <f>SUM(C38:F38)</f>
        <v>535</v>
      </c>
    </row>
    <row r="39" spans="2:8" s="62" customFormat="1" x14ac:dyDescent="0.25">
      <c r="B39" s="107" t="s">
        <v>82</v>
      </c>
      <c r="C39" s="111">
        <v>231</v>
      </c>
      <c r="D39" s="111">
        <v>0</v>
      </c>
      <c r="E39" s="111">
        <v>63</v>
      </c>
      <c r="F39" s="111">
        <v>11</v>
      </c>
      <c r="G39" s="111">
        <f>SUM(C39:F39)</f>
        <v>305</v>
      </c>
    </row>
    <row r="40" spans="2:8" s="62" customFormat="1" x14ac:dyDescent="0.25">
      <c r="B40" s="107" t="s">
        <v>29</v>
      </c>
      <c r="C40" s="111">
        <v>242</v>
      </c>
      <c r="D40" s="111">
        <v>0</v>
      </c>
      <c r="E40" s="111">
        <v>44</v>
      </c>
      <c r="F40" s="111">
        <v>0</v>
      </c>
      <c r="G40" s="111">
        <f>SUM(C40:F40)</f>
        <v>286</v>
      </c>
    </row>
    <row r="41" spans="2:8" s="62" customFormat="1" x14ac:dyDescent="0.25">
      <c r="B41" s="107" t="s">
        <v>35</v>
      </c>
      <c r="C41" s="111">
        <v>-32</v>
      </c>
      <c r="D41" s="111">
        <v>5</v>
      </c>
      <c r="E41" s="111">
        <v>0</v>
      </c>
      <c r="F41" s="111">
        <v>0</v>
      </c>
      <c r="G41" s="111">
        <f>SUM(C41:F41)</f>
        <v>-27</v>
      </c>
    </row>
    <row r="42" spans="2:8" s="62" customFormat="1" ht="15.75" thickBot="1" x14ac:dyDescent="0.3">
      <c r="B42" s="107" t="s">
        <v>13</v>
      </c>
      <c r="C42" s="99">
        <f t="shared" ref="C42:G42" si="3">SUM(C38:C41)</f>
        <v>912</v>
      </c>
      <c r="D42" s="99">
        <f t="shared" si="3"/>
        <v>5</v>
      </c>
      <c r="E42" s="99">
        <f t="shared" si="3"/>
        <v>171</v>
      </c>
      <c r="F42" s="99">
        <f t="shared" si="3"/>
        <v>11</v>
      </c>
      <c r="G42" s="99">
        <f t="shared" si="3"/>
        <v>1099</v>
      </c>
    </row>
    <row r="43" spans="2:8" s="62" customFormat="1" ht="15.75" thickTop="1" x14ac:dyDescent="0.25">
      <c r="B43" s="74"/>
      <c r="C43" s="119"/>
      <c r="D43" s="119"/>
      <c r="E43" s="119"/>
      <c r="F43" s="119"/>
      <c r="G43" s="119"/>
    </row>
    <row r="44" spans="2:8" s="62" customFormat="1" x14ac:dyDescent="0.25">
      <c r="B44" s="142" t="s">
        <v>64</v>
      </c>
    </row>
  </sheetData>
  <customSheetViews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452708E9-9655-4ED1-B6DE-69EDE47156C2}">
      <selection activeCell="D6" sqref="D6"/>
      <pageMargins left="0.7" right="0.7" top="0.75" bottom="0.75" header="0.3" footer="0.3"/>
      <pageSetup orientation="portrait" r:id="rId3"/>
    </customSheetView>
  </customSheetViews>
  <mergeCells count="8">
    <mergeCell ref="C5:G5"/>
    <mergeCell ref="C6:G6"/>
    <mergeCell ref="C26:H26"/>
    <mergeCell ref="C35:G35"/>
    <mergeCell ref="C36:G36"/>
    <mergeCell ref="C15:G15"/>
    <mergeCell ref="C16:G16"/>
    <mergeCell ref="C25:H25"/>
  </mergeCells>
  <pageMargins left="0.25" right="0.25" top="0.75" bottom="0.75" header="0.3" footer="0.3"/>
  <pageSetup scale="70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P30"/>
  <sheetViews>
    <sheetView showGridLines="0" zoomScaleNormal="100" zoomScaleSheetLayoutView="90" workbookViewId="0">
      <selection activeCell="B1" sqref="B1"/>
    </sheetView>
  </sheetViews>
  <sheetFormatPr defaultRowHeight="15" x14ac:dyDescent="0.25"/>
  <cols>
    <col min="1" max="1" width="2.42578125" customWidth="1"/>
    <col min="2" max="2" width="45.42578125" customWidth="1"/>
    <col min="3" max="3" width="12.140625" customWidth="1"/>
    <col min="4" max="12" width="12.140625" style="62" customWidth="1"/>
  </cols>
  <sheetData>
    <row r="2" spans="1:16" ht="31.5" x14ac:dyDescent="0.5">
      <c r="B2" s="70" t="s">
        <v>18</v>
      </c>
    </row>
    <row r="3" spans="1:16" ht="11.25" customHeight="1" x14ac:dyDescent="0.5">
      <c r="B3" s="49"/>
    </row>
    <row r="4" spans="1:16" ht="16.5" thickBot="1" x14ac:dyDescent="0.3">
      <c r="A4" s="47"/>
      <c r="B4" s="10"/>
      <c r="C4" s="11" t="s">
        <v>56</v>
      </c>
      <c r="D4" s="11" t="s">
        <v>66</v>
      </c>
      <c r="E4" s="11" t="s">
        <v>70</v>
      </c>
      <c r="F4" s="11" t="s">
        <v>74</v>
      </c>
      <c r="G4" s="11" t="s">
        <v>79</v>
      </c>
      <c r="H4" s="11" t="s">
        <v>91</v>
      </c>
      <c r="I4" s="11" t="s">
        <v>106</v>
      </c>
      <c r="J4" s="11" t="s">
        <v>111</v>
      </c>
      <c r="K4" s="11" t="s">
        <v>112</v>
      </c>
      <c r="L4" s="11" t="s">
        <v>113</v>
      </c>
    </row>
    <row r="5" spans="1:16" ht="15" customHeight="1" x14ac:dyDescent="0.35">
      <c r="B5" s="12"/>
      <c r="C5" s="233" t="s">
        <v>3</v>
      </c>
      <c r="D5" s="233"/>
      <c r="E5" s="233"/>
      <c r="F5" s="233"/>
      <c r="G5" s="233"/>
      <c r="H5" s="233"/>
      <c r="I5" s="233"/>
      <c r="J5" s="233"/>
      <c r="K5" s="233"/>
      <c r="L5" s="233"/>
    </row>
    <row r="6" spans="1:16" ht="21.6" customHeight="1" x14ac:dyDescent="0.25">
      <c r="B6" s="39" t="s">
        <v>83</v>
      </c>
      <c r="C6" s="62"/>
      <c r="K6" s="1"/>
      <c r="L6" s="1"/>
    </row>
    <row r="7" spans="1:16" ht="15.75" x14ac:dyDescent="0.25">
      <c r="B7" s="13" t="s">
        <v>0</v>
      </c>
      <c r="C7" s="27">
        <v>1491</v>
      </c>
      <c r="D7" s="27">
        <v>1560</v>
      </c>
      <c r="E7" s="27">
        <v>1594</v>
      </c>
      <c r="F7" s="27">
        <v>1655</v>
      </c>
      <c r="G7" s="27">
        <f>SUM(C7:F7)</f>
        <v>6300</v>
      </c>
      <c r="H7" s="27">
        <v>1705</v>
      </c>
      <c r="I7" s="27">
        <v>1757</v>
      </c>
      <c r="J7" s="27">
        <v>1951</v>
      </c>
      <c r="K7" s="63">
        <v>1928</v>
      </c>
      <c r="L7" s="42">
        <f>SUM(H7:K7)</f>
        <v>7341</v>
      </c>
    </row>
    <row r="8" spans="1:16" ht="15.75" x14ac:dyDescent="0.25">
      <c r="B8" s="13" t="s">
        <v>7</v>
      </c>
      <c r="C8" s="64">
        <v>104</v>
      </c>
      <c r="D8" s="64">
        <v>113</v>
      </c>
      <c r="E8" s="64">
        <v>107</v>
      </c>
      <c r="F8" s="64">
        <v>147</v>
      </c>
      <c r="G8" s="64">
        <f t="shared" ref="G8:G9" si="0">SUM(C8:F8)</f>
        <v>471</v>
      </c>
      <c r="H8" s="64">
        <v>95</v>
      </c>
      <c r="I8" s="64">
        <v>119</v>
      </c>
      <c r="J8" s="64">
        <v>145</v>
      </c>
      <c r="K8" s="65">
        <v>147</v>
      </c>
      <c r="L8" s="52">
        <f t="shared" ref="L8:L9" si="1">SUM(H8:K8)</f>
        <v>506</v>
      </c>
    </row>
    <row r="9" spans="1:16" ht="15.75" x14ac:dyDescent="0.25">
      <c r="B9" s="13" t="s">
        <v>24</v>
      </c>
      <c r="C9" s="63">
        <v>120</v>
      </c>
      <c r="D9" s="63">
        <v>129</v>
      </c>
      <c r="E9" s="63">
        <v>123</v>
      </c>
      <c r="F9" s="63">
        <v>163</v>
      </c>
      <c r="G9" s="27">
        <f t="shared" si="0"/>
        <v>535</v>
      </c>
      <c r="H9" s="27">
        <v>116</v>
      </c>
      <c r="I9" s="27">
        <v>143</v>
      </c>
      <c r="J9" s="27">
        <v>171</v>
      </c>
      <c r="K9" s="63">
        <v>172</v>
      </c>
      <c r="L9" s="42">
        <f t="shared" si="1"/>
        <v>602</v>
      </c>
    </row>
    <row r="10" spans="1:16" ht="15" customHeight="1" x14ac:dyDescent="0.35">
      <c r="B10" s="14"/>
      <c r="C10" s="29"/>
      <c r="D10" s="29"/>
      <c r="E10" s="29"/>
      <c r="F10" s="29"/>
      <c r="G10" s="29"/>
      <c r="H10" s="29"/>
      <c r="I10" s="29"/>
      <c r="J10" s="29"/>
      <c r="K10" s="40"/>
      <c r="L10" s="110"/>
    </row>
    <row r="11" spans="1:16" ht="20.25" customHeight="1" x14ac:dyDescent="0.35">
      <c r="B11" s="43" t="s">
        <v>84</v>
      </c>
      <c r="C11" s="45"/>
      <c r="D11" s="45"/>
      <c r="E11" s="45"/>
      <c r="F11" s="45"/>
      <c r="G11" s="45"/>
      <c r="H11" s="45"/>
      <c r="I11" s="45"/>
      <c r="J11" s="45"/>
      <c r="K11" s="45"/>
      <c r="L11" s="223"/>
    </row>
    <row r="12" spans="1:16" ht="15.75" x14ac:dyDescent="0.25">
      <c r="B12" s="46" t="s">
        <v>0</v>
      </c>
      <c r="C12" s="44">
        <v>623</v>
      </c>
      <c r="D12" s="44">
        <v>667</v>
      </c>
      <c r="E12" s="44">
        <v>733</v>
      </c>
      <c r="F12" s="44">
        <v>773</v>
      </c>
      <c r="G12" s="44">
        <f t="shared" ref="G12:G14" si="2">SUM(C12:F12)</f>
        <v>2796</v>
      </c>
      <c r="H12" s="44">
        <v>654</v>
      </c>
      <c r="I12" s="44">
        <v>758</v>
      </c>
      <c r="J12" s="44">
        <v>771</v>
      </c>
      <c r="K12" s="44">
        <v>811</v>
      </c>
      <c r="L12" s="224">
        <f t="shared" ref="L12:L14" si="3">SUM(H12:K12)</f>
        <v>2994</v>
      </c>
    </row>
    <row r="13" spans="1:16" ht="15.75" x14ac:dyDescent="0.25">
      <c r="B13" s="46" t="s">
        <v>7</v>
      </c>
      <c r="C13" s="53">
        <v>58</v>
      </c>
      <c r="D13" s="53">
        <v>56</v>
      </c>
      <c r="E13" s="53">
        <v>43</v>
      </c>
      <c r="F13" s="53">
        <v>74</v>
      </c>
      <c r="G13" s="53">
        <f t="shared" si="2"/>
        <v>231</v>
      </c>
      <c r="H13" s="53">
        <v>59</v>
      </c>
      <c r="I13" s="53">
        <v>78</v>
      </c>
      <c r="J13" s="53">
        <v>54</v>
      </c>
      <c r="K13" s="53">
        <v>89</v>
      </c>
      <c r="L13" s="225">
        <f t="shared" si="3"/>
        <v>280</v>
      </c>
    </row>
    <row r="14" spans="1:16" ht="15.75" x14ac:dyDescent="0.25">
      <c r="B14" s="46" t="s">
        <v>24</v>
      </c>
      <c r="C14" s="44">
        <v>77</v>
      </c>
      <c r="D14" s="44">
        <v>74</v>
      </c>
      <c r="E14" s="44">
        <v>61</v>
      </c>
      <c r="F14" s="44">
        <v>93</v>
      </c>
      <c r="G14" s="44">
        <f t="shared" si="2"/>
        <v>305</v>
      </c>
      <c r="H14" s="44">
        <v>71</v>
      </c>
      <c r="I14" s="44">
        <v>98</v>
      </c>
      <c r="J14" s="44">
        <v>81</v>
      </c>
      <c r="K14" s="44">
        <v>100</v>
      </c>
      <c r="L14" s="224">
        <f t="shared" si="3"/>
        <v>350</v>
      </c>
    </row>
    <row r="15" spans="1:16" ht="15" customHeight="1" x14ac:dyDescent="0.35">
      <c r="B15" s="13"/>
      <c r="C15" s="29"/>
      <c r="D15" s="29"/>
      <c r="E15" s="29"/>
      <c r="F15" s="29"/>
      <c r="G15" s="29"/>
      <c r="H15" s="29"/>
      <c r="I15" s="29"/>
      <c r="J15" s="29"/>
      <c r="K15" s="40"/>
      <c r="L15" s="110"/>
      <c r="P15" s="1"/>
    </row>
    <row r="16" spans="1:16" s="1" customFormat="1" ht="21" customHeight="1" x14ac:dyDescent="0.35">
      <c r="B16" s="39" t="s">
        <v>29</v>
      </c>
      <c r="C16" s="40"/>
      <c r="D16" s="40"/>
      <c r="E16" s="40"/>
      <c r="F16" s="40"/>
      <c r="G16" s="40"/>
      <c r="H16" s="40"/>
      <c r="I16" s="40"/>
      <c r="J16" s="40"/>
      <c r="K16" s="40"/>
      <c r="L16" s="110"/>
    </row>
    <row r="17" spans="2:12" ht="15.75" x14ac:dyDescent="0.25">
      <c r="B17" s="41" t="s">
        <v>0</v>
      </c>
      <c r="C17" s="63">
        <v>463</v>
      </c>
      <c r="D17" s="63">
        <v>501</v>
      </c>
      <c r="E17" s="63">
        <v>508</v>
      </c>
      <c r="F17" s="63">
        <v>526</v>
      </c>
      <c r="G17" s="63">
        <f t="shared" ref="G17:G19" si="4">SUM(C17:F17)</f>
        <v>1998</v>
      </c>
      <c r="H17" s="63">
        <v>530</v>
      </c>
      <c r="I17" s="63">
        <v>399</v>
      </c>
      <c r="J17" s="63">
        <v>520</v>
      </c>
      <c r="K17" s="63">
        <v>513</v>
      </c>
      <c r="L17" s="42">
        <f t="shared" ref="L17:L19" si="5">SUM(H17:K17)</f>
        <v>1962</v>
      </c>
    </row>
    <row r="18" spans="2:12" ht="15.75" x14ac:dyDescent="0.25">
      <c r="B18" s="41" t="s">
        <v>7</v>
      </c>
      <c r="C18" s="65">
        <v>45</v>
      </c>
      <c r="D18" s="65">
        <v>61</v>
      </c>
      <c r="E18" s="65">
        <v>63</v>
      </c>
      <c r="F18" s="65">
        <v>73</v>
      </c>
      <c r="G18" s="65">
        <f t="shared" si="4"/>
        <v>242</v>
      </c>
      <c r="H18" s="65">
        <v>73</v>
      </c>
      <c r="I18" s="65">
        <v>1</v>
      </c>
      <c r="J18" s="65">
        <v>75</v>
      </c>
      <c r="K18" s="65">
        <v>86</v>
      </c>
      <c r="L18" s="52">
        <f t="shared" si="5"/>
        <v>235</v>
      </c>
    </row>
    <row r="19" spans="2:12" ht="15.75" x14ac:dyDescent="0.25">
      <c r="B19" s="41" t="s">
        <v>24</v>
      </c>
      <c r="C19" s="63">
        <v>55</v>
      </c>
      <c r="D19" s="63">
        <v>72</v>
      </c>
      <c r="E19" s="63">
        <v>75</v>
      </c>
      <c r="F19" s="63">
        <v>84</v>
      </c>
      <c r="G19" s="63">
        <f t="shared" si="4"/>
        <v>286</v>
      </c>
      <c r="H19" s="63">
        <v>82</v>
      </c>
      <c r="I19" s="63">
        <v>21</v>
      </c>
      <c r="J19" s="63">
        <v>85</v>
      </c>
      <c r="K19" s="63">
        <v>95</v>
      </c>
      <c r="L19" s="42">
        <f t="shared" si="5"/>
        <v>283</v>
      </c>
    </row>
    <row r="20" spans="2:12" ht="15" customHeight="1" x14ac:dyDescent="0.25">
      <c r="B20" s="41"/>
      <c r="C20" s="63"/>
      <c r="D20" s="63"/>
      <c r="E20" s="63"/>
      <c r="F20" s="63"/>
      <c r="G20" s="63"/>
      <c r="H20" s="63"/>
      <c r="I20" s="63"/>
      <c r="J20" s="63"/>
      <c r="K20" s="63"/>
      <c r="L20" s="42"/>
    </row>
    <row r="21" spans="2:12" ht="21" customHeight="1" x14ac:dyDescent="0.35">
      <c r="B21" s="43" t="s">
        <v>35</v>
      </c>
      <c r="C21" s="45"/>
      <c r="D21" s="45"/>
      <c r="E21" s="45"/>
      <c r="F21" s="45"/>
      <c r="G21" s="45"/>
      <c r="H21" s="45"/>
      <c r="I21" s="45"/>
      <c r="J21" s="45"/>
      <c r="K21" s="45"/>
      <c r="L21" s="223"/>
    </row>
    <row r="22" spans="2:12" ht="15.75" x14ac:dyDescent="0.25">
      <c r="B22" s="46" t="s">
        <v>73</v>
      </c>
      <c r="C22" s="44">
        <v>-15</v>
      </c>
      <c r="D22" s="44">
        <v>-20</v>
      </c>
      <c r="E22" s="44">
        <v>36</v>
      </c>
      <c r="F22" s="44">
        <v>-33</v>
      </c>
      <c r="G22" s="44">
        <f t="shared" ref="G22:G23" si="6">SUM(C22:F22)</f>
        <v>-32</v>
      </c>
      <c r="H22" s="44">
        <v>-35</v>
      </c>
      <c r="I22" s="44">
        <v>51</v>
      </c>
      <c r="J22" s="44">
        <v>-16</v>
      </c>
      <c r="K22" s="44">
        <v>-23</v>
      </c>
      <c r="L22" s="224">
        <f t="shared" ref="L22:L23" si="7">SUM(H22:K22)</f>
        <v>-23</v>
      </c>
    </row>
    <row r="23" spans="2:12" ht="15.75" x14ac:dyDescent="0.25">
      <c r="B23" s="46" t="s">
        <v>72</v>
      </c>
      <c r="C23" s="44">
        <v>-13</v>
      </c>
      <c r="D23" s="44">
        <v>-19</v>
      </c>
      <c r="E23" s="44">
        <v>36</v>
      </c>
      <c r="F23" s="44">
        <v>-31</v>
      </c>
      <c r="G23" s="44">
        <f t="shared" si="6"/>
        <v>-27</v>
      </c>
      <c r="H23" s="44">
        <v>-23</v>
      </c>
      <c r="I23" s="44">
        <v>65</v>
      </c>
      <c r="J23" s="44">
        <v>-13</v>
      </c>
      <c r="K23" s="44">
        <v>-18</v>
      </c>
      <c r="L23" s="224">
        <f t="shared" si="7"/>
        <v>11</v>
      </c>
    </row>
    <row r="24" spans="2:12" ht="16.5" customHeight="1" x14ac:dyDescent="0.25">
      <c r="B24" s="13"/>
      <c r="C24" s="48"/>
      <c r="D24" s="48"/>
      <c r="E24" s="48"/>
      <c r="F24" s="48"/>
      <c r="G24" s="48"/>
      <c r="H24" s="48"/>
      <c r="I24" s="48"/>
      <c r="J24" s="48"/>
      <c r="K24" s="93"/>
      <c r="L24" s="218"/>
    </row>
    <row r="25" spans="2:12" ht="21" customHeight="1" x14ac:dyDescent="0.25">
      <c r="B25" s="39" t="s">
        <v>9</v>
      </c>
      <c r="C25" s="62"/>
      <c r="G25" s="48"/>
      <c r="H25" s="48"/>
      <c r="I25" s="48"/>
      <c r="J25" s="48"/>
      <c r="K25" s="93"/>
      <c r="L25" s="218"/>
    </row>
    <row r="26" spans="2:12" ht="15.75" x14ac:dyDescent="0.25">
      <c r="B26" s="41" t="s">
        <v>0</v>
      </c>
      <c r="C26" s="27">
        <f t="shared" ref="C26:H26" si="8">SUM(C17,C12,C7)</f>
        <v>2577</v>
      </c>
      <c r="D26" s="27">
        <f t="shared" si="8"/>
        <v>2728</v>
      </c>
      <c r="E26" s="27">
        <f t="shared" si="8"/>
        <v>2835</v>
      </c>
      <c r="F26" s="27">
        <f t="shared" si="8"/>
        <v>2954</v>
      </c>
      <c r="G26" s="27">
        <f t="shared" si="8"/>
        <v>11094</v>
      </c>
      <c r="H26" s="27">
        <f t="shared" si="8"/>
        <v>2889</v>
      </c>
      <c r="I26" s="27">
        <f t="shared" ref="I26:J26" si="9">SUM(I17,I12,I7)</f>
        <v>2914</v>
      </c>
      <c r="J26" s="27">
        <f t="shared" si="9"/>
        <v>3242</v>
      </c>
      <c r="K26" s="63">
        <f t="shared" ref="K26:L26" si="10">SUM(K17,K12,K7)</f>
        <v>3252</v>
      </c>
      <c r="L26" s="42">
        <f t="shared" si="10"/>
        <v>12297</v>
      </c>
    </row>
    <row r="27" spans="2:12" ht="15.75" x14ac:dyDescent="0.25">
      <c r="B27" s="41" t="s">
        <v>8</v>
      </c>
      <c r="C27" s="65">
        <f t="shared" ref="C27:H28" si="11">C8+C13+C18+C22</f>
        <v>192</v>
      </c>
      <c r="D27" s="65">
        <f t="shared" si="11"/>
        <v>210</v>
      </c>
      <c r="E27" s="65">
        <f t="shared" si="11"/>
        <v>249</v>
      </c>
      <c r="F27" s="65">
        <f t="shared" si="11"/>
        <v>261</v>
      </c>
      <c r="G27" s="65">
        <f t="shared" si="11"/>
        <v>912</v>
      </c>
      <c r="H27" s="65">
        <f t="shared" si="11"/>
        <v>192</v>
      </c>
      <c r="I27" s="65">
        <f t="shared" ref="I27:J27" si="12">I8+I13+I18+I22</f>
        <v>249</v>
      </c>
      <c r="J27" s="65">
        <f t="shared" si="12"/>
        <v>258</v>
      </c>
      <c r="K27" s="65">
        <f t="shared" ref="K27:L27" si="13">K8+K13+K18+K22</f>
        <v>299</v>
      </c>
      <c r="L27" s="52">
        <f t="shared" si="13"/>
        <v>998</v>
      </c>
    </row>
    <row r="28" spans="2:12" ht="15.75" x14ac:dyDescent="0.25">
      <c r="B28" s="41" t="s">
        <v>24</v>
      </c>
      <c r="C28" s="27">
        <f t="shared" si="11"/>
        <v>239</v>
      </c>
      <c r="D28" s="27">
        <f t="shared" si="11"/>
        <v>256</v>
      </c>
      <c r="E28" s="27">
        <f t="shared" si="11"/>
        <v>295</v>
      </c>
      <c r="F28" s="27">
        <f t="shared" si="11"/>
        <v>309</v>
      </c>
      <c r="G28" s="27">
        <f t="shared" si="11"/>
        <v>1099</v>
      </c>
      <c r="H28" s="27">
        <f t="shared" si="11"/>
        <v>246</v>
      </c>
      <c r="I28" s="27">
        <f t="shared" ref="I28:J28" si="14">I9+I14+I19+I23</f>
        <v>327</v>
      </c>
      <c r="J28" s="27">
        <f t="shared" si="14"/>
        <v>324</v>
      </c>
      <c r="K28" s="63">
        <f t="shared" ref="K28:L28" si="15">K9+K14+K19+K23</f>
        <v>349</v>
      </c>
      <c r="L28" s="42">
        <f t="shared" si="15"/>
        <v>1246</v>
      </c>
    </row>
    <row r="29" spans="2:12" x14ac:dyDescent="0.25">
      <c r="K29" s="1"/>
      <c r="L29" s="1"/>
    </row>
    <row r="30" spans="2:12" x14ac:dyDescent="0.25">
      <c r="B30" s="142" t="s">
        <v>64</v>
      </c>
    </row>
  </sheetData>
  <customSheetViews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3"/>
    </customSheetView>
  </customSheetViews>
  <mergeCells count="1">
    <mergeCell ref="C5:L5"/>
  </mergeCells>
  <pageMargins left="0.25" right="0.25" top="0.75" bottom="0.75" header="0.3" footer="0.3"/>
  <pageSetup scale="80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7 G8:G14 G17:G2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20"/>
  <sheetViews>
    <sheetView showGridLines="0" zoomScaleNormal="100" workbookViewId="0">
      <selection activeCell="B1" sqref="B1"/>
    </sheetView>
  </sheetViews>
  <sheetFormatPr defaultRowHeight="15" x14ac:dyDescent="0.25"/>
  <cols>
    <col min="1" max="1" width="2.42578125" style="62" customWidth="1"/>
    <col min="2" max="2" width="65.5703125" customWidth="1"/>
    <col min="3" max="3" width="13.28515625" customWidth="1"/>
    <col min="4" max="12" width="13.28515625" style="62" customWidth="1"/>
  </cols>
  <sheetData>
    <row r="2" spans="2:12" ht="31.5" x14ac:dyDescent="0.5">
      <c r="B2" s="117" t="s">
        <v>19</v>
      </c>
    </row>
    <row r="3" spans="2:12" ht="15.75" customHeight="1" x14ac:dyDescent="0.5">
      <c r="B3" s="49"/>
    </row>
    <row r="4" spans="2:12" ht="20.25" customHeight="1" thickBot="1" x14ac:dyDescent="0.3">
      <c r="B4" s="15"/>
      <c r="C4" s="16" t="s">
        <v>56</v>
      </c>
      <c r="D4" s="16" t="s">
        <v>66</v>
      </c>
      <c r="E4" s="16" t="s">
        <v>70</v>
      </c>
      <c r="F4" s="16" t="s">
        <v>74</v>
      </c>
      <c r="G4" s="16" t="s">
        <v>79</v>
      </c>
      <c r="H4" s="16" t="s">
        <v>91</v>
      </c>
      <c r="I4" s="16" t="s">
        <v>106</v>
      </c>
      <c r="J4" s="16" t="s">
        <v>111</v>
      </c>
      <c r="K4" s="16" t="s">
        <v>112</v>
      </c>
      <c r="L4" s="16" t="s">
        <v>113</v>
      </c>
    </row>
    <row r="5" spans="2:12" ht="15" customHeight="1" x14ac:dyDescent="0.25">
      <c r="B5" s="17"/>
      <c r="C5" s="234" t="s">
        <v>34</v>
      </c>
      <c r="D5" s="234"/>
      <c r="E5" s="234"/>
      <c r="F5" s="234"/>
      <c r="G5" s="234"/>
      <c r="H5" s="234"/>
      <c r="I5" s="234"/>
      <c r="J5" s="234"/>
      <c r="K5" s="234"/>
      <c r="L5" s="234"/>
    </row>
    <row r="6" spans="2:12" ht="17.25" customHeight="1" x14ac:dyDescent="0.25">
      <c r="B6" s="33" t="s">
        <v>7</v>
      </c>
      <c r="C6" s="34">
        <f>'(1) Non-GAAP OI Rec'!C9</f>
        <v>192</v>
      </c>
      <c r="D6" s="34">
        <f>'(1) Non-GAAP OI Rec'!D9</f>
        <v>210</v>
      </c>
      <c r="E6" s="34">
        <f>'(1) Non-GAAP OI Rec'!E9</f>
        <v>249</v>
      </c>
      <c r="F6" s="34">
        <f>'(1) Non-GAAP OI Rec'!F9</f>
        <v>261</v>
      </c>
      <c r="G6" s="34">
        <f>'(1) Non-GAAP OI Rec'!G9</f>
        <v>912</v>
      </c>
      <c r="H6" s="34">
        <f>'(1) Non-GAAP OI Rec'!H9</f>
        <v>192</v>
      </c>
      <c r="I6" s="34">
        <f>'(1) Non-GAAP OI Rec'!I9</f>
        <v>249</v>
      </c>
      <c r="J6" s="34">
        <f>'(1) Non-GAAP OI Rec'!J9</f>
        <v>258</v>
      </c>
      <c r="K6" s="34">
        <f>'(1) Non-GAAP OI Rec'!K9</f>
        <v>299</v>
      </c>
      <c r="L6" s="34">
        <f>'(1) Non-GAAP OI Rec'!L9</f>
        <v>998</v>
      </c>
    </row>
    <row r="7" spans="2:12" ht="17.25" customHeight="1" x14ac:dyDescent="0.25">
      <c r="B7" s="143" t="s">
        <v>10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</row>
    <row r="8" spans="2:12" ht="17.25" customHeight="1" x14ac:dyDescent="0.25">
      <c r="B8" s="30" t="s">
        <v>17</v>
      </c>
      <c r="C8" s="31">
        <f>'(2) Non-GAAP Financial Measures'!C12</f>
        <v>-38</v>
      </c>
      <c r="D8" s="31">
        <f>'(2) Non-GAAP Financial Measures'!D12</f>
        <v>-33</v>
      </c>
      <c r="E8" s="31">
        <f>'(2) Non-GAAP Financial Measures'!E12</f>
        <v>-28</v>
      </c>
      <c r="F8" s="31">
        <f>'(2) Non-GAAP Financial Measures'!F12+'(2) Non-GAAP Financial Measures'!F20</f>
        <v>-34</v>
      </c>
      <c r="G8" s="32">
        <f>'(2) Non-GAAP Financial Measures'!G12+'(2) Non-GAAP Financial Measures'!G20</f>
        <v>-133</v>
      </c>
      <c r="H8" s="31">
        <f>'(2) Non-GAAP Financial Measures'!H12+'(2) Non-GAAP Financial Measures'!H20</f>
        <v>-48</v>
      </c>
      <c r="I8" s="31">
        <f>'(2) Non-GAAP Financial Measures'!I12+'(2) Non-GAAP Financial Measures'!I20</f>
        <v>-41</v>
      </c>
      <c r="J8" s="31">
        <f>'(2) Non-GAAP Financial Measures'!J12+'(2) Non-GAAP Financial Measures'!J20</f>
        <v>-44</v>
      </c>
      <c r="K8" s="31">
        <f>'(2) Non-GAAP Financial Measures'!K12+'(2) Non-GAAP Financial Measures'!K20</f>
        <v>-46</v>
      </c>
      <c r="L8" s="32">
        <f>'(2) Non-GAAP Financial Measures'!L12+'(2) Non-GAAP Financial Measures'!L20</f>
        <v>-179</v>
      </c>
    </row>
    <row r="9" spans="2:12" ht="17.25" customHeight="1" x14ac:dyDescent="0.25">
      <c r="B9" s="143" t="s">
        <v>43</v>
      </c>
      <c r="C9" s="144">
        <v>92</v>
      </c>
      <c r="D9" s="144">
        <v>2</v>
      </c>
      <c r="E9" s="144">
        <f>'(2) Non-GAAP Financial Measures'!E8</f>
        <v>-7</v>
      </c>
      <c r="F9" s="144">
        <f>'(2) Non-GAAP Financial Measures'!F8+'(2) Non-GAAP Financial Measures'!F21</f>
        <v>0</v>
      </c>
      <c r="G9" s="145">
        <f>'(2) Non-GAAP Financial Measures'!G8+'(2) Non-GAAP Financial Measures'!G21</f>
        <v>87</v>
      </c>
      <c r="H9" s="36">
        <f>'(2) Non-GAAP Financial Measures'!H8+'(2) Non-GAAP Financial Measures'!H22</f>
        <v>-14</v>
      </c>
      <c r="I9" s="36">
        <v>-16</v>
      </c>
      <c r="J9" s="36">
        <v>0</v>
      </c>
      <c r="K9" s="36">
        <v>-8</v>
      </c>
      <c r="L9" s="145">
        <f>SUM(H9:K9)</f>
        <v>-38</v>
      </c>
    </row>
    <row r="10" spans="2:12" ht="17.25" customHeight="1" x14ac:dyDescent="0.25">
      <c r="B10" s="30" t="s">
        <v>40</v>
      </c>
      <c r="C10" s="31">
        <v>246</v>
      </c>
      <c r="D10" s="31">
        <f>SUM(D6:D9)</f>
        <v>179</v>
      </c>
      <c r="E10" s="31">
        <f>SUM(E6:E9)</f>
        <v>214</v>
      </c>
      <c r="F10" s="31">
        <f>SUM(F6:F9)</f>
        <v>227</v>
      </c>
      <c r="G10" s="32">
        <f t="shared" ref="G10:G13" si="0">SUM(C10:F10)</f>
        <v>866</v>
      </c>
      <c r="H10" s="31">
        <f>SUM(H6:H9)</f>
        <v>130</v>
      </c>
      <c r="I10" s="31">
        <f>SUM(I6:I9)</f>
        <v>192</v>
      </c>
      <c r="J10" s="31">
        <f>SUM(J6:J9)</f>
        <v>214</v>
      </c>
      <c r="K10" s="31">
        <f>SUM(K6:K9)</f>
        <v>245</v>
      </c>
      <c r="L10" s="32">
        <f t="shared" ref="L10:L13" si="1">SUM(H10:K10)</f>
        <v>781</v>
      </c>
    </row>
    <row r="11" spans="2:12" ht="17.25" customHeight="1" x14ac:dyDescent="0.25">
      <c r="B11" s="143" t="s">
        <v>93</v>
      </c>
      <c r="C11" s="144">
        <v>-57</v>
      </c>
      <c r="D11" s="144">
        <v>-41</v>
      </c>
      <c r="E11" s="144">
        <v>-52</v>
      </c>
      <c r="F11" s="144">
        <v>-46</v>
      </c>
      <c r="G11" s="145">
        <f t="shared" si="0"/>
        <v>-196</v>
      </c>
      <c r="H11" s="144">
        <v>-15</v>
      </c>
      <c r="I11" s="144">
        <v>-38</v>
      </c>
      <c r="J11" s="144">
        <v>-51</v>
      </c>
      <c r="K11" s="144">
        <v>-48</v>
      </c>
      <c r="L11" s="145">
        <f t="shared" si="1"/>
        <v>-152</v>
      </c>
    </row>
    <row r="12" spans="2:12" x14ac:dyDescent="0.25">
      <c r="B12" s="33" t="s">
        <v>41</v>
      </c>
      <c r="C12" s="34">
        <v>189</v>
      </c>
      <c r="D12" s="34">
        <f>SUM(D10:D11)</f>
        <v>138</v>
      </c>
      <c r="E12" s="34">
        <f>SUM(E10:E11)</f>
        <v>162</v>
      </c>
      <c r="F12" s="34">
        <f>SUM(F10:F11)</f>
        <v>181</v>
      </c>
      <c r="G12" s="34">
        <f t="shared" si="0"/>
        <v>670</v>
      </c>
      <c r="H12" s="34">
        <f>SUM(H10:H11)</f>
        <v>115</v>
      </c>
      <c r="I12" s="34">
        <f>SUM(I10:I11)</f>
        <v>154</v>
      </c>
      <c r="J12" s="34">
        <f>SUM(J10:J11)</f>
        <v>163</v>
      </c>
      <c r="K12" s="34">
        <f>SUM(K10:K11)</f>
        <v>197</v>
      </c>
      <c r="L12" s="34">
        <f t="shared" si="1"/>
        <v>629</v>
      </c>
    </row>
    <row r="13" spans="2:12" s="93" customFormat="1" x14ac:dyDescent="0.25">
      <c r="B13" s="143" t="s">
        <v>45</v>
      </c>
      <c r="C13" s="144">
        <v>0</v>
      </c>
      <c r="D13" s="144">
        <v>2</v>
      </c>
      <c r="E13" s="144">
        <v>1</v>
      </c>
      <c r="F13" s="144">
        <v>0</v>
      </c>
      <c r="G13" s="145">
        <f t="shared" si="0"/>
        <v>3</v>
      </c>
      <c r="H13" s="144">
        <v>0</v>
      </c>
      <c r="I13" s="144">
        <v>1</v>
      </c>
      <c r="J13" s="144">
        <v>0</v>
      </c>
      <c r="K13" s="144">
        <v>0</v>
      </c>
      <c r="L13" s="145">
        <f t="shared" si="1"/>
        <v>1</v>
      </c>
    </row>
    <row r="14" spans="2:12" x14ac:dyDescent="0.25">
      <c r="B14" s="33" t="s">
        <v>23</v>
      </c>
      <c r="C14" s="34">
        <v>189</v>
      </c>
      <c r="D14" s="34">
        <f t="shared" ref="D14:I14" si="2">D12-D13</f>
        <v>136</v>
      </c>
      <c r="E14" s="34">
        <f t="shared" si="2"/>
        <v>161</v>
      </c>
      <c r="F14" s="34">
        <f t="shared" si="2"/>
        <v>181</v>
      </c>
      <c r="G14" s="34">
        <f t="shared" si="2"/>
        <v>667</v>
      </c>
      <c r="H14" s="34">
        <f t="shared" si="2"/>
        <v>115</v>
      </c>
      <c r="I14" s="34">
        <f t="shared" si="2"/>
        <v>153</v>
      </c>
      <c r="J14" s="34">
        <f t="shared" ref="J14:L14" si="3">J12-J13</f>
        <v>163</v>
      </c>
      <c r="K14" s="34">
        <f t="shared" si="3"/>
        <v>197</v>
      </c>
      <c r="L14" s="34">
        <f t="shared" si="3"/>
        <v>628</v>
      </c>
    </row>
    <row r="15" spans="2:12" x14ac:dyDescent="0.25"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2:12" x14ac:dyDescent="0.25">
      <c r="B16" s="94" t="s">
        <v>85</v>
      </c>
      <c r="C16" s="96">
        <v>1.29</v>
      </c>
      <c r="D16" s="96">
        <f t="shared" ref="D16:I16" si="4">D14/D17</f>
        <v>0.93150684931506844</v>
      </c>
      <c r="E16" s="96">
        <f t="shared" si="4"/>
        <v>1.1103448275862069</v>
      </c>
      <c r="F16" s="96">
        <f t="shared" si="4"/>
        <v>1.2569444444444444</v>
      </c>
      <c r="G16" s="96">
        <f t="shared" si="4"/>
        <v>4.5999999999999996</v>
      </c>
      <c r="H16" s="96">
        <f t="shared" si="4"/>
        <v>0.79861111111111116</v>
      </c>
      <c r="I16" s="96">
        <f t="shared" si="4"/>
        <v>1.0625</v>
      </c>
      <c r="J16" s="96">
        <f t="shared" ref="J16:L16" si="5">J14/J17</f>
        <v>1.1319444444444444</v>
      </c>
      <c r="K16" s="96">
        <f t="shared" si="5"/>
        <v>1.3680555555555556</v>
      </c>
      <c r="L16" s="96">
        <f t="shared" si="5"/>
        <v>4.3611111111111107</v>
      </c>
    </row>
    <row r="17" spans="2:12" x14ac:dyDescent="0.25">
      <c r="B17" s="33" t="s">
        <v>11</v>
      </c>
      <c r="C17" s="32">
        <v>147</v>
      </c>
      <c r="D17" s="32">
        <v>146</v>
      </c>
      <c r="E17" s="32">
        <f>'(2) Non-GAAP Financial Measures'!E31</f>
        <v>145</v>
      </c>
      <c r="F17" s="32">
        <f>'(2) Non-GAAP Financial Measures'!F31</f>
        <v>144</v>
      </c>
      <c r="G17" s="32">
        <f>'(2) Non-GAAP Financial Measures'!G31</f>
        <v>145</v>
      </c>
      <c r="H17" s="32">
        <f>'(2) Non-GAAP Financial Measures'!H31</f>
        <v>144</v>
      </c>
      <c r="I17" s="32">
        <f>'(2) Non-GAAP Financial Measures'!I31</f>
        <v>144</v>
      </c>
      <c r="J17" s="32">
        <f>'(2) Non-GAAP Financial Measures'!J31</f>
        <v>144</v>
      </c>
      <c r="K17" s="32">
        <f>'(2) Non-GAAP Financial Measures'!K31</f>
        <v>144</v>
      </c>
      <c r="L17" s="32">
        <f>'(2) Non-GAAP Financial Measures'!L31</f>
        <v>144</v>
      </c>
    </row>
    <row r="19" spans="2:12" x14ac:dyDescent="0.25">
      <c r="B19" s="142" t="s">
        <v>60</v>
      </c>
    </row>
    <row r="20" spans="2:12" x14ac:dyDescent="0.25">
      <c r="B20" s="76"/>
    </row>
  </sheetData>
  <customSheetViews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3"/>
    </customSheetView>
  </customSheetViews>
  <mergeCells count="1">
    <mergeCell ref="C5:L5"/>
  </mergeCells>
  <pageMargins left="0.25" right="0.25" top="0.75" bottom="0.75" header="0.3" footer="0.3"/>
  <pageSetup scale="67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11 G13:G17" formulaRange="1"/>
    <ignoredError sqref="G10" formula="1"/>
    <ignoredError sqref="G12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M19"/>
  <sheetViews>
    <sheetView showGridLines="0" topLeftCell="C1" zoomScaleNormal="100" workbookViewId="0">
      <selection activeCell="B1" sqref="B1"/>
    </sheetView>
  </sheetViews>
  <sheetFormatPr defaultRowHeight="15" x14ac:dyDescent="0.25"/>
  <cols>
    <col min="1" max="1" width="0" hidden="1" customWidth="1"/>
    <col min="2" max="2" width="2.42578125" style="62" customWidth="1"/>
    <col min="3" max="3" width="77" customWidth="1"/>
    <col min="4" max="4" width="12.28515625" customWidth="1"/>
    <col min="5" max="13" width="12.28515625" style="62" customWidth="1"/>
  </cols>
  <sheetData>
    <row r="2" spans="3:13" ht="31.5" x14ac:dyDescent="0.5">
      <c r="C2" s="116" t="s">
        <v>20</v>
      </c>
    </row>
    <row r="3" spans="3:13" ht="12" customHeight="1" x14ac:dyDescent="0.5">
      <c r="C3" s="49"/>
    </row>
    <row r="4" spans="3:13" ht="18" customHeight="1" thickBot="1" x14ac:dyDescent="0.3">
      <c r="C4" s="15"/>
      <c r="D4" s="16" t="s">
        <v>56</v>
      </c>
      <c r="E4" s="16" t="s">
        <v>66</v>
      </c>
      <c r="F4" s="16" t="s">
        <v>70</v>
      </c>
      <c r="G4" s="16" t="s">
        <v>74</v>
      </c>
      <c r="H4" s="16" t="s">
        <v>79</v>
      </c>
      <c r="I4" s="16" t="s">
        <v>91</v>
      </c>
      <c r="J4" s="16" t="s">
        <v>106</v>
      </c>
      <c r="K4" s="16" t="s">
        <v>111</v>
      </c>
      <c r="L4" s="16" t="s">
        <v>112</v>
      </c>
      <c r="M4" s="16" t="s">
        <v>113</v>
      </c>
    </row>
    <row r="5" spans="3:13" ht="15" customHeight="1" x14ac:dyDescent="0.25">
      <c r="C5" s="17"/>
      <c r="D5" s="234" t="s">
        <v>34</v>
      </c>
      <c r="E5" s="234"/>
      <c r="F5" s="234"/>
      <c r="G5" s="234"/>
      <c r="H5" s="234"/>
      <c r="I5" s="234"/>
      <c r="J5" s="234"/>
      <c r="K5" s="234"/>
      <c r="L5" s="234"/>
      <c r="M5" s="234"/>
    </row>
    <row r="6" spans="3:13" ht="24.75" customHeight="1" x14ac:dyDescent="0.25">
      <c r="C6" s="33" t="s">
        <v>24</v>
      </c>
      <c r="D6" s="34">
        <v>239</v>
      </c>
      <c r="E6" s="34">
        <f>'(1) Non-GAAP OI Rec'!D14</f>
        <v>256</v>
      </c>
      <c r="F6" s="34">
        <f>'(1) Non-GAAP OI Rec'!E14</f>
        <v>295</v>
      </c>
      <c r="G6" s="34">
        <f>'(1) Non-GAAP OI Rec'!F14</f>
        <v>309</v>
      </c>
      <c r="H6" s="34">
        <f>'(1) Non-GAAP OI Rec'!G14</f>
        <v>1099</v>
      </c>
      <c r="I6" s="34">
        <f>'(1) Non-GAAP OI Rec'!H14</f>
        <v>246</v>
      </c>
      <c r="J6" s="34">
        <f>'(1) Non-GAAP OI Rec'!I14</f>
        <v>327</v>
      </c>
      <c r="K6" s="34">
        <f>'(1) Non-GAAP OI Rec'!J14</f>
        <v>324</v>
      </c>
      <c r="L6" s="34">
        <f>'(1) Non-GAAP OI Rec'!K14</f>
        <v>349</v>
      </c>
      <c r="M6" s="34">
        <f>'(1) Non-GAAP OI Rec'!L14</f>
        <v>1246</v>
      </c>
    </row>
    <row r="7" spans="3:13" ht="15" customHeight="1" x14ac:dyDescent="0.25">
      <c r="C7" s="35" t="s">
        <v>1</v>
      </c>
      <c r="D7" s="36">
        <v>-38</v>
      </c>
      <c r="E7" s="36">
        <f>'(5) Historical Fin - IS'!D8</f>
        <v>-33</v>
      </c>
      <c r="F7" s="36">
        <f>'(5) Historical Fin - IS'!E8</f>
        <v>-28</v>
      </c>
      <c r="G7" s="36">
        <f>'(2) Non-GAAP Financial Measures'!F12</f>
        <v>-32</v>
      </c>
      <c r="H7" s="37">
        <f>'(2) Non-GAAP Financial Measures'!G12</f>
        <v>-131</v>
      </c>
      <c r="I7" s="36">
        <f>'(2) Non-GAAP Financial Measures'!H12</f>
        <v>-46</v>
      </c>
      <c r="J7" s="36">
        <f>'(2) Non-GAAP Financial Measures'!I12</f>
        <v>-38</v>
      </c>
      <c r="K7" s="36">
        <f>'(2) Non-GAAP Financial Measures'!J12</f>
        <v>-44</v>
      </c>
      <c r="L7" s="36">
        <f>'(2) Non-GAAP Financial Measures'!K12</f>
        <v>-46</v>
      </c>
      <c r="M7" s="37">
        <f>'(2) Non-GAAP Financial Measures'!L12</f>
        <v>-174</v>
      </c>
    </row>
    <row r="8" spans="3:13" ht="15" customHeight="1" x14ac:dyDescent="0.25">
      <c r="C8" s="30" t="s">
        <v>54</v>
      </c>
      <c r="D8" s="31">
        <v>4</v>
      </c>
      <c r="E8" s="31">
        <f>'(2) Non-GAAP Financial Measures'!D8</f>
        <v>3</v>
      </c>
      <c r="F8" s="31">
        <f>'(2) Non-GAAP Financial Measures'!E8</f>
        <v>-7</v>
      </c>
      <c r="G8" s="31">
        <f>'(2) Non-GAAP Financial Measures'!F8</f>
        <v>-1</v>
      </c>
      <c r="H8" s="32">
        <f>'(2) Non-GAAP Financial Measures'!G8</f>
        <v>-1</v>
      </c>
      <c r="I8" s="31">
        <f>'(2) Non-GAAP Financial Measures'!H8</f>
        <v>5</v>
      </c>
      <c r="J8" s="31">
        <f>'(2) Non-GAAP Financial Measures'!I8</f>
        <v>-4</v>
      </c>
      <c r="K8" s="31">
        <f>'(2) Non-GAAP Financial Measures'!J8</f>
        <v>0</v>
      </c>
      <c r="L8" s="31">
        <f>'(2) Non-GAAP Financial Measures'!K8</f>
        <v>-8</v>
      </c>
      <c r="M8" s="32">
        <f>'(2) Non-GAAP Financial Measures'!L8</f>
        <v>-7</v>
      </c>
    </row>
    <row r="9" spans="3:13" x14ac:dyDescent="0.25">
      <c r="C9" s="35" t="s">
        <v>42</v>
      </c>
      <c r="D9" s="36">
        <f>D6+D7+D8</f>
        <v>205</v>
      </c>
      <c r="E9" s="36">
        <f t="shared" ref="E9:J9" si="0">SUM(E6:E8)</f>
        <v>226</v>
      </c>
      <c r="F9" s="36">
        <f t="shared" si="0"/>
        <v>260</v>
      </c>
      <c r="G9" s="36">
        <f t="shared" si="0"/>
        <v>276</v>
      </c>
      <c r="H9" s="37">
        <f t="shared" si="0"/>
        <v>967</v>
      </c>
      <c r="I9" s="36">
        <f t="shared" si="0"/>
        <v>205</v>
      </c>
      <c r="J9" s="36">
        <f t="shared" si="0"/>
        <v>285</v>
      </c>
      <c r="K9" s="36">
        <f t="shared" ref="K9:L9" si="1">SUM(K6:K8)</f>
        <v>280</v>
      </c>
      <c r="L9" s="36">
        <f t="shared" si="1"/>
        <v>295</v>
      </c>
      <c r="M9" s="37">
        <f t="shared" ref="M9" si="2">SUM(M6:M8)</f>
        <v>1065</v>
      </c>
    </row>
    <row r="10" spans="3:13" ht="14.25" customHeight="1" x14ac:dyDescent="0.25">
      <c r="C10" s="30" t="s">
        <v>86</v>
      </c>
      <c r="D10" s="31">
        <v>-39</v>
      </c>
      <c r="E10" s="31">
        <f>'(2) Non-GAAP Financial Measures'!D13</f>
        <v>-54</v>
      </c>
      <c r="F10" s="31">
        <f>'(2) Non-GAAP Financial Measures'!E13</f>
        <v>-62</v>
      </c>
      <c r="G10" s="31">
        <f>'(2) Non-GAAP Financial Measures'!F13</f>
        <v>-59</v>
      </c>
      <c r="H10" s="32">
        <f>'(2) Non-GAAP Financial Measures'!G13</f>
        <v>-214</v>
      </c>
      <c r="I10" s="31">
        <f>'(2) Non-GAAP Financial Measures'!H13</f>
        <v>-34</v>
      </c>
      <c r="J10" s="31">
        <f>'(2) Non-GAAP Financial Measures'!I13</f>
        <v>-61</v>
      </c>
      <c r="K10" s="31">
        <f>'(2) Non-GAAP Financial Measures'!J13</f>
        <v>-68</v>
      </c>
      <c r="L10" s="31">
        <f>'(2) Non-GAAP Financial Measures'!K13</f>
        <v>-61</v>
      </c>
      <c r="M10" s="32">
        <f>'(2) Non-GAAP Financial Measures'!L13</f>
        <v>-224</v>
      </c>
    </row>
    <row r="11" spans="3:13" ht="15" customHeight="1" x14ac:dyDescent="0.25">
      <c r="C11" s="38" t="s">
        <v>37</v>
      </c>
      <c r="D11" s="54">
        <v>166</v>
      </c>
      <c r="E11" s="54">
        <f t="shared" ref="E11:J11" si="3">SUM(E9:E10)</f>
        <v>172</v>
      </c>
      <c r="F11" s="54">
        <f t="shared" si="3"/>
        <v>198</v>
      </c>
      <c r="G11" s="54">
        <f t="shared" si="3"/>
        <v>217</v>
      </c>
      <c r="H11" s="54">
        <f t="shared" si="3"/>
        <v>753</v>
      </c>
      <c r="I11" s="54">
        <f t="shared" si="3"/>
        <v>171</v>
      </c>
      <c r="J11" s="54">
        <f t="shared" si="3"/>
        <v>224</v>
      </c>
      <c r="K11" s="54">
        <f t="shared" ref="K11:L11" si="4">SUM(K9:K10)</f>
        <v>212</v>
      </c>
      <c r="L11" s="54">
        <f t="shared" si="4"/>
        <v>234</v>
      </c>
      <c r="M11" s="54">
        <f t="shared" ref="M11" si="5">SUM(M9:M10)</f>
        <v>841</v>
      </c>
    </row>
    <row r="12" spans="3:13" s="62" customFormat="1" ht="15" customHeight="1" x14ac:dyDescent="0.25">
      <c r="C12" s="30" t="s">
        <v>45</v>
      </c>
      <c r="D12" s="31">
        <v>0</v>
      </c>
      <c r="E12" s="31">
        <v>2</v>
      </c>
      <c r="F12" s="31">
        <f>'(5) Historical Fin - IS'!E13</f>
        <v>1</v>
      </c>
      <c r="G12" s="31">
        <f>'(5) Historical Fin - IS'!F13</f>
        <v>0</v>
      </c>
      <c r="H12" s="32">
        <f>'(5) Historical Fin - IS'!G13</f>
        <v>3</v>
      </c>
      <c r="I12" s="31">
        <f>'(5) Historical Fin - IS'!H13</f>
        <v>0</v>
      </c>
      <c r="J12" s="31">
        <f>'(5) Historical Fin - IS'!I13</f>
        <v>1</v>
      </c>
      <c r="K12" s="31">
        <f>'(5) Historical Fin - IS'!J13</f>
        <v>0</v>
      </c>
      <c r="L12" s="31">
        <f>'(5) Historical Fin - IS'!K13</f>
        <v>0</v>
      </c>
      <c r="M12" s="32">
        <f>'(5) Historical Fin - IS'!L13</f>
        <v>1</v>
      </c>
    </row>
    <row r="13" spans="3:13" x14ac:dyDescent="0.25">
      <c r="C13" s="94" t="s">
        <v>38</v>
      </c>
      <c r="D13" s="95">
        <v>166</v>
      </c>
      <c r="E13" s="95">
        <f t="shared" ref="E13:J13" si="6">E11-E12</f>
        <v>170</v>
      </c>
      <c r="F13" s="95">
        <f t="shared" si="6"/>
        <v>197</v>
      </c>
      <c r="G13" s="95">
        <f t="shared" si="6"/>
        <v>217</v>
      </c>
      <c r="H13" s="95">
        <f t="shared" si="6"/>
        <v>750</v>
      </c>
      <c r="I13" s="95">
        <f t="shared" si="6"/>
        <v>171</v>
      </c>
      <c r="J13" s="95">
        <f t="shared" si="6"/>
        <v>223</v>
      </c>
      <c r="K13" s="95">
        <f t="shared" ref="K13:L13" si="7">K11-K12</f>
        <v>212</v>
      </c>
      <c r="L13" s="95">
        <f t="shared" si="7"/>
        <v>234</v>
      </c>
      <c r="M13" s="95">
        <f t="shared" ref="M13" si="8">M11-M12</f>
        <v>840</v>
      </c>
    </row>
    <row r="14" spans="3:13" s="62" customFormat="1" ht="15.6" customHeight="1" x14ac:dyDescent="0.25"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3:13" x14ac:dyDescent="0.25">
      <c r="C15" s="114" t="s">
        <v>87</v>
      </c>
      <c r="D15" s="96">
        <v>1.1299999999999999</v>
      </c>
      <c r="E15" s="96">
        <f>E13/E16</f>
        <v>1.1643835616438356</v>
      </c>
      <c r="F15" s="96">
        <f>F13/F16</f>
        <v>1.3586206896551725</v>
      </c>
      <c r="G15" s="96">
        <f>ROUND(G13/G16,2)</f>
        <v>1.51</v>
      </c>
      <c r="H15" s="96">
        <f>ROUNDDOWN(H13/H16,2)</f>
        <v>5.17</v>
      </c>
      <c r="I15" s="96">
        <f>ROUND(I13/I16,2)</f>
        <v>1.19</v>
      </c>
      <c r="J15" s="96">
        <f>ROUND(J13/J16,2)</f>
        <v>1.55</v>
      </c>
      <c r="K15" s="96">
        <f>ROUND(K13/K16,2)</f>
        <v>1.47</v>
      </c>
      <c r="L15" s="96">
        <f>ROUND(L13/L16,2)</f>
        <v>1.63</v>
      </c>
      <c r="M15" s="96">
        <f>ROUNDDOWN(M13/M16,2)</f>
        <v>5.83</v>
      </c>
    </row>
    <row r="16" spans="3:13" x14ac:dyDescent="0.25">
      <c r="C16" s="33" t="s">
        <v>11</v>
      </c>
      <c r="D16" s="32">
        <v>147</v>
      </c>
      <c r="E16" s="32">
        <v>146</v>
      </c>
      <c r="F16" s="32">
        <f>'(2) Non-GAAP Financial Measures'!E31</f>
        <v>145</v>
      </c>
      <c r="G16" s="32">
        <f>'(2) Non-GAAP Financial Measures'!F31</f>
        <v>144</v>
      </c>
      <c r="H16" s="32">
        <f>'(2) Non-GAAP Financial Measures'!G31</f>
        <v>145</v>
      </c>
      <c r="I16" s="32">
        <f>'(2) Non-GAAP Financial Measures'!H31</f>
        <v>144</v>
      </c>
      <c r="J16" s="32">
        <f>'(2) Non-GAAP Financial Measures'!I31</f>
        <v>144</v>
      </c>
      <c r="K16" s="32">
        <f>'(2) Non-GAAP Financial Measures'!J31</f>
        <v>144</v>
      </c>
      <c r="L16" s="32">
        <f>'(2) Non-GAAP Financial Measures'!K31</f>
        <v>144</v>
      </c>
      <c r="M16" s="32">
        <f>'(2) Non-GAAP Financial Measures'!L31</f>
        <v>144</v>
      </c>
    </row>
    <row r="18" spans="3:3" s="1" customFormat="1" x14ac:dyDescent="0.25">
      <c r="C18" s="222" t="s">
        <v>124</v>
      </c>
    </row>
    <row r="19" spans="3:3" x14ac:dyDescent="0.25">
      <c r="C19" s="86" t="s">
        <v>58</v>
      </c>
    </row>
  </sheetData>
  <customSheetViews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3"/>
    </customSheetView>
  </customSheetViews>
  <mergeCells count="1">
    <mergeCell ref="D5:M5"/>
  </mergeCells>
  <pageMargins left="0.25" right="0.25" top="0.75" bottom="0.75" header="0.3" footer="0.3"/>
  <pageSetup scale="67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H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99"/>
  <sheetViews>
    <sheetView showGridLines="0" zoomScale="90" zoomScaleNormal="90" zoomScaleSheetLayoutView="90" workbookViewId="0">
      <selection activeCell="B1" sqref="B1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1"/>
    </row>
    <row r="2" spans="2:14" ht="31.5" x14ac:dyDescent="0.5">
      <c r="B2" s="128" t="s">
        <v>26</v>
      </c>
      <c r="C2" s="128"/>
      <c r="D2" s="128"/>
      <c r="E2" s="128"/>
      <c r="F2" s="128"/>
      <c r="G2" s="128"/>
      <c r="H2" s="128"/>
      <c r="I2" s="128"/>
      <c r="J2" s="56"/>
      <c r="K2" s="56"/>
      <c r="L2" s="56"/>
    </row>
    <row r="3" spans="2:14" x14ac:dyDescent="0.25">
      <c r="B3" s="67"/>
      <c r="C3" s="68"/>
      <c r="D3" s="68"/>
      <c r="E3" s="68"/>
      <c r="F3" s="68"/>
      <c r="G3" s="68"/>
      <c r="H3" s="122"/>
      <c r="I3" s="69"/>
      <c r="J3" s="69"/>
      <c r="K3" s="69"/>
      <c r="L3" s="69"/>
      <c r="M3" s="67"/>
      <c r="N3" s="67"/>
    </row>
    <row r="4" spans="2:14" x14ac:dyDescent="0.25">
      <c r="B4" s="67"/>
      <c r="C4" s="68"/>
      <c r="D4" s="68"/>
      <c r="E4" s="68"/>
      <c r="F4" s="68"/>
      <c r="G4" s="68"/>
      <c r="H4" s="122"/>
      <c r="I4" s="69"/>
      <c r="J4" s="69"/>
      <c r="K4" s="69"/>
      <c r="L4" s="69"/>
      <c r="M4" s="67"/>
      <c r="N4" s="67"/>
    </row>
    <row r="5" spans="2:14" x14ac:dyDescent="0.25">
      <c r="B5" s="74"/>
      <c r="C5" s="232" t="s">
        <v>118</v>
      </c>
      <c r="D5" s="232"/>
      <c r="E5" s="232"/>
      <c r="F5" s="232"/>
      <c r="G5" s="232"/>
      <c r="H5" s="232"/>
    </row>
    <row r="6" spans="2:14" x14ac:dyDescent="0.25">
      <c r="B6" s="74"/>
      <c r="C6" s="231" t="s">
        <v>3</v>
      </c>
      <c r="D6" s="231"/>
      <c r="E6" s="231"/>
      <c r="F6" s="231"/>
      <c r="G6" s="231"/>
      <c r="H6" s="231"/>
    </row>
    <row r="7" spans="2:14" ht="26.25" x14ac:dyDescent="0.25">
      <c r="B7" s="74"/>
      <c r="C7" s="140" t="s">
        <v>8</v>
      </c>
      <c r="D7" s="140" t="s">
        <v>78</v>
      </c>
      <c r="E7" s="75" t="s">
        <v>61</v>
      </c>
      <c r="F7" s="75" t="s">
        <v>47</v>
      </c>
      <c r="G7" s="75" t="s">
        <v>109</v>
      </c>
      <c r="H7" s="140" t="s">
        <v>24</v>
      </c>
    </row>
    <row r="8" spans="2:14" x14ac:dyDescent="0.25">
      <c r="B8" s="74" t="s">
        <v>31</v>
      </c>
      <c r="C8" s="97">
        <f>'(3) Seg Non GAAP OI Rec'!C28</f>
        <v>506</v>
      </c>
      <c r="D8" s="97">
        <f>'(3) Seg Non GAAP OI Rec'!D28</f>
        <v>4</v>
      </c>
      <c r="E8" s="97">
        <f>'(3) Seg Non GAAP OI Rec'!E28</f>
        <v>92</v>
      </c>
      <c r="F8" s="97">
        <f>'(3) Seg Non GAAP OI Rec'!F28</f>
        <v>0</v>
      </c>
      <c r="G8" s="97">
        <f>'(3) Seg Non GAAP OI Rec'!G28</f>
        <v>0</v>
      </c>
      <c r="H8" s="97">
        <f>SUM(C8:G8)</f>
        <v>602</v>
      </c>
    </row>
    <row r="9" spans="2:14" x14ac:dyDescent="0.25">
      <c r="B9" s="74" t="s">
        <v>30</v>
      </c>
      <c r="C9" s="111">
        <f>'(3) Seg Non GAAP OI Rec'!C29</f>
        <v>280</v>
      </c>
      <c r="D9" s="111">
        <f>'(3) Seg Non GAAP OI Rec'!D29</f>
        <v>1</v>
      </c>
      <c r="E9" s="111">
        <f>'(3) Seg Non GAAP OI Rec'!E29</f>
        <v>66</v>
      </c>
      <c r="F9" s="111">
        <f>'(3) Seg Non GAAP OI Rec'!F29</f>
        <v>2</v>
      </c>
      <c r="G9" s="111">
        <f>'(3) Seg Non GAAP OI Rec'!G29</f>
        <v>1</v>
      </c>
      <c r="H9" s="111">
        <f>SUM(C9:G9)</f>
        <v>350</v>
      </c>
    </row>
    <row r="10" spans="2:14" x14ac:dyDescent="0.25">
      <c r="B10" s="74" t="s">
        <v>29</v>
      </c>
      <c r="C10" s="111">
        <f>'(3) Seg Non GAAP OI Rec'!C30</f>
        <v>235</v>
      </c>
      <c r="D10" s="111">
        <f>'(3) Seg Non GAAP OI Rec'!D30</f>
        <v>0</v>
      </c>
      <c r="E10" s="111">
        <f>'(3) Seg Non GAAP OI Rec'!E30</f>
        <v>37</v>
      </c>
      <c r="F10" s="111">
        <f>'(3) Seg Non GAAP OI Rec'!F30</f>
        <v>0</v>
      </c>
      <c r="G10" s="111">
        <f>'(3) Seg Non GAAP OI Rec'!G30</f>
        <v>11</v>
      </c>
      <c r="H10" s="111">
        <f>SUM(C10:G10)</f>
        <v>283</v>
      </c>
    </row>
    <row r="11" spans="2:14" x14ac:dyDescent="0.25">
      <c r="B11" s="74" t="s">
        <v>35</v>
      </c>
      <c r="C11" s="111">
        <f>'(3) Seg Non GAAP OI Rec'!C31</f>
        <v>-23</v>
      </c>
      <c r="D11" s="111">
        <f>'(3) Seg Non GAAP OI Rec'!D31</f>
        <v>34</v>
      </c>
      <c r="E11" s="111">
        <f>'(3) Seg Non GAAP OI Rec'!E31</f>
        <v>0</v>
      </c>
      <c r="F11" s="111">
        <f>'(3) Seg Non GAAP OI Rec'!F31</f>
        <v>0</v>
      </c>
      <c r="G11" s="111">
        <f>'(3) Seg Non GAAP OI Rec'!G31</f>
        <v>0</v>
      </c>
      <c r="H11" s="111">
        <f>SUM(C11:G11)</f>
        <v>11</v>
      </c>
    </row>
    <row r="12" spans="2:14" ht="15.75" thickBot="1" x14ac:dyDescent="0.3">
      <c r="B12" s="74" t="s">
        <v>13</v>
      </c>
      <c r="C12" s="99">
        <f t="shared" ref="C12:H12" si="0">SUM(C8:C11)</f>
        <v>998</v>
      </c>
      <c r="D12" s="99">
        <f t="shared" si="0"/>
        <v>39</v>
      </c>
      <c r="E12" s="99">
        <f t="shared" si="0"/>
        <v>195</v>
      </c>
      <c r="F12" s="99">
        <f t="shared" si="0"/>
        <v>2</v>
      </c>
      <c r="G12" s="99">
        <f t="shared" si="0"/>
        <v>12</v>
      </c>
      <c r="H12" s="99">
        <f t="shared" si="0"/>
        <v>1246</v>
      </c>
    </row>
    <row r="13" spans="2:14" ht="15.75" thickTop="1" x14ac:dyDescent="0.25">
      <c r="B13" s="67"/>
      <c r="C13" s="68"/>
      <c r="D13" s="68"/>
      <c r="E13" s="68"/>
      <c r="F13" s="68"/>
      <c r="G13" s="68"/>
      <c r="H13" s="122"/>
      <c r="I13" s="69"/>
      <c r="J13" s="69"/>
      <c r="K13" s="69"/>
      <c r="L13" s="69"/>
      <c r="M13" s="67"/>
      <c r="N13" s="67"/>
    </row>
    <row r="14" spans="2:14" x14ac:dyDescent="0.25">
      <c r="B14" s="74"/>
      <c r="C14" s="232" t="str">
        <f>'(3) Seg Non GAAP OI Rec'!C5:G5</f>
        <v>Quarter Ended January 1, 2021</v>
      </c>
      <c r="D14" s="232"/>
      <c r="E14" s="232"/>
      <c r="F14" s="232"/>
      <c r="G14" s="232"/>
      <c r="H14" s="69"/>
      <c r="I14" s="158"/>
      <c r="J14" s="69"/>
      <c r="K14" s="67"/>
      <c r="L14" s="67"/>
    </row>
    <row r="15" spans="2:14" x14ac:dyDescent="0.25">
      <c r="B15" s="74"/>
      <c r="C15" s="231" t="s">
        <v>3</v>
      </c>
      <c r="D15" s="231"/>
      <c r="E15" s="231"/>
      <c r="F15" s="231"/>
      <c r="G15" s="231"/>
      <c r="H15" s="69"/>
      <c r="I15" s="69"/>
      <c r="J15" s="69"/>
      <c r="K15" s="67"/>
      <c r="L15" s="67"/>
    </row>
    <row r="16" spans="2:14" ht="26.25" x14ac:dyDescent="0.25">
      <c r="B16" s="74"/>
      <c r="C16" s="75" t="s">
        <v>7</v>
      </c>
      <c r="D16" s="140" t="s">
        <v>78</v>
      </c>
      <c r="E16" s="75" t="s">
        <v>61</v>
      </c>
      <c r="F16" s="75" t="s">
        <v>109</v>
      </c>
      <c r="G16" s="75" t="s">
        <v>24</v>
      </c>
      <c r="H16" s="69"/>
      <c r="I16" s="69"/>
      <c r="J16" s="69"/>
      <c r="K16" s="67"/>
      <c r="L16" s="67"/>
    </row>
    <row r="17" spans="2:13" x14ac:dyDescent="0.25">
      <c r="B17" s="74" t="s">
        <v>31</v>
      </c>
      <c r="C17" s="97">
        <f>'(3) Seg Non GAAP OI Rec'!C8</f>
        <v>147</v>
      </c>
      <c r="D17" s="97">
        <f>'(3) Seg Non GAAP OI Rec'!D8</f>
        <v>1</v>
      </c>
      <c r="E17" s="97">
        <f>'(3) Seg Non GAAP OI Rec'!E8</f>
        <v>24</v>
      </c>
      <c r="F17" s="97">
        <v>0</v>
      </c>
      <c r="G17" s="97">
        <f>SUM(C17:F17)</f>
        <v>172</v>
      </c>
      <c r="H17" s="69"/>
      <c r="I17" s="69"/>
      <c r="J17" s="69"/>
      <c r="K17" s="67"/>
      <c r="L17" s="67"/>
    </row>
    <row r="18" spans="2:13" x14ac:dyDescent="0.25">
      <c r="B18" s="74" t="s">
        <v>30</v>
      </c>
      <c r="C18" s="111">
        <f>'(3) Seg Non GAAP OI Rec'!C9</f>
        <v>89</v>
      </c>
      <c r="D18" s="111">
        <f>'(3) Seg Non GAAP OI Rec'!D9</f>
        <v>0</v>
      </c>
      <c r="E18" s="111">
        <f>'(3) Seg Non GAAP OI Rec'!E9</f>
        <v>10</v>
      </c>
      <c r="F18" s="111">
        <v>1</v>
      </c>
      <c r="G18" s="111">
        <f>SUM(C18:F18)</f>
        <v>100</v>
      </c>
      <c r="H18" s="69"/>
      <c r="I18" s="69"/>
      <c r="J18" s="69"/>
      <c r="K18" s="67"/>
      <c r="L18" s="67"/>
    </row>
    <row r="19" spans="2:13" x14ac:dyDescent="0.25">
      <c r="B19" s="74" t="s">
        <v>29</v>
      </c>
      <c r="C19" s="111">
        <f>'(3) Seg Non GAAP OI Rec'!C10</f>
        <v>86</v>
      </c>
      <c r="D19" s="111">
        <f>'(3) Seg Non GAAP OI Rec'!D10</f>
        <v>0</v>
      </c>
      <c r="E19" s="111">
        <f>'(3) Seg Non GAAP OI Rec'!E10</f>
        <v>9</v>
      </c>
      <c r="F19" s="111">
        <v>0</v>
      </c>
      <c r="G19" s="111">
        <f>SUM(C19:F19)</f>
        <v>95</v>
      </c>
      <c r="H19" s="69"/>
      <c r="I19" s="69"/>
      <c r="J19" s="69"/>
      <c r="K19" s="67"/>
      <c r="L19" s="67"/>
    </row>
    <row r="20" spans="2:13" x14ac:dyDescent="0.25">
      <c r="B20" s="74" t="s">
        <v>35</v>
      </c>
      <c r="C20" s="111">
        <f>'(3) Seg Non GAAP OI Rec'!C11</f>
        <v>-23</v>
      </c>
      <c r="D20" s="111">
        <f>'(3) Seg Non GAAP OI Rec'!D11</f>
        <v>5</v>
      </c>
      <c r="E20" s="111">
        <v>0</v>
      </c>
      <c r="F20" s="111">
        <v>0</v>
      </c>
      <c r="G20" s="111">
        <f>SUM(C20:F20)</f>
        <v>-18</v>
      </c>
      <c r="H20" s="69"/>
      <c r="I20" s="69"/>
      <c r="J20" s="69"/>
      <c r="K20" s="67"/>
      <c r="L20" s="67"/>
    </row>
    <row r="21" spans="2:13" ht="15.75" thickBot="1" x14ac:dyDescent="0.3">
      <c r="B21" s="74" t="s">
        <v>13</v>
      </c>
      <c r="C21" s="99">
        <f t="shared" ref="C21:G21" si="1">SUM(C17:C20)</f>
        <v>299</v>
      </c>
      <c r="D21" s="99">
        <f t="shared" si="1"/>
        <v>6</v>
      </c>
      <c r="E21" s="99">
        <f t="shared" si="1"/>
        <v>43</v>
      </c>
      <c r="F21" s="99">
        <f t="shared" si="1"/>
        <v>1</v>
      </c>
      <c r="G21" s="99">
        <f t="shared" si="1"/>
        <v>349</v>
      </c>
      <c r="H21" s="69"/>
      <c r="I21" s="69"/>
      <c r="J21" s="69"/>
      <c r="K21" s="67"/>
      <c r="L21" s="67"/>
    </row>
    <row r="22" spans="2:13" ht="15.75" thickTop="1" x14ac:dyDescent="0.25">
      <c r="B22" s="74"/>
      <c r="C22" s="120"/>
      <c r="D22" s="120"/>
      <c r="E22" s="120"/>
      <c r="F22" s="120"/>
      <c r="G22" s="120"/>
      <c r="H22" s="69"/>
      <c r="I22" s="69"/>
      <c r="J22" s="69"/>
      <c r="K22" s="67"/>
      <c r="L22" s="67"/>
    </row>
    <row r="23" spans="2:13" x14ac:dyDescent="0.25">
      <c r="B23" s="74"/>
      <c r="C23" s="232" t="s">
        <v>117</v>
      </c>
      <c r="D23" s="232"/>
      <c r="E23" s="232"/>
      <c r="F23" s="232"/>
      <c r="G23" s="232"/>
      <c r="H23" s="197"/>
      <c r="I23" s="69"/>
      <c r="J23" s="158"/>
      <c r="K23" s="69"/>
      <c r="L23" s="67"/>
      <c r="M23" s="67"/>
    </row>
    <row r="24" spans="2:13" x14ac:dyDescent="0.25">
      <c r="B24" s="74"/>
      <c r="C24" s="231" t="s">
        <v>3</v>
      </c>
      <c r="D24" s="231"/>
      <c r="E24" s="231"/>
      <c r="F24" s="231"/>
      <c r="G24" s="231"/>
      <c r="H24" s="196"/>
      <c r="I24" s="69"/>
      <c r="J24" s="69"/>
      <c r="K24" s="69"/>
      <c r="L24" s="67"/>
      <c r="M24" s="67"/>
    </row>
    <row r="25" spans="2:13" ht="26.25" x14ac:dyDescent="0.25">
      <c r="B25" s="74"/>
      <c r="C25" s="75" t="s">
        <v>7</v>
      </c>
      <c r="D25" s="140" t="s">
        <v>78</v>
      </c>
      <c r="E25" s="75" t="s">
        <v>61</v>
      </c>
      <c r="F25" s="75" t="s">
        <v>47</v>
      </c>
      <c r="G25" s="75" t="s">
        <v>24</v>
      </c>
      <c r="H25" s="69"/>
      <c r="I25" s="69"/>
      <c r="J25" s="69"/>
      <c r="K25" s="67"/>
      <c r="L25" s="67"/>
    </row>
    <row r="26" spans="2:13" x14ac:dyDescent="0.25">
      <c r="B26" s="74" t="s">
        <v>31</v>
      </c>
      <c r="C26" s="97">
        <v>145</v>
      </c>
      <c r="D26" s="97">
        <v>2</v>
      </c>
      <c r="E26" s="97">
        <v>24</v>
      </c>
      <c r="F26" s="97">
        <v>0</v>
      </c>
      <c r="G26" s="97">
        <v>171</v>
      </c>
      <c r="H26" s="69"/>
      <c r="I26" s="69"/>
      <c r="J26" s="69"/>
      <c r="K26" s="67"/>
      <c r="L26" s="67"/>
    </row>
    <row r="27" spans="2:13" x14ac:dyDescent="0.25">
      <c r="B27" s="74" t="s">
        <v>30</v>
      </c>
      <c r="C27" s="111">
        <v>54</v>
      </c>
      <c r="D27" s="111">
        <v>0</v>
      </c>
      <c r="E27" s="111">
        <v>25</v>
      </c>
      <c r="F27" s="111">
        <v>2</v>
      </c>
      <c r="G27" s="111">
        <v>81</v>
      </c>
      <c r="H27" s="69"/>
      <c r="I27" s="69"/>
      <c r="J27" s="69"/>
      <c r="K27" s="67"/>
      <c r="L27" s="67"/>
    </row>
    <row r="28" spans="2:13" x14ac:dyDescent="0.25">
      <c r="B28" s="74" t="s">
        <v>29</v>
      </c>
      <c r="C28" s="111">
        <v>75</v>
      </c>
      <c r="D28" s="111">
        <v>0</v>
      </c>
      <c r="E28" s="111">
        <v>10</v>
      </c>
      <c r="F28" s="111">
        <v>0</v>
      </c>
      <c r="G28" s="111">
        <v>85</v>
      </c>
      <c r="H28" s="69"/>
      <c r="I28" s="69"/>
      <c r="J28" s="69"/>
      <c r="K28" s="67"/>
      <c r="L28" s="67"/>
    </row>
    <row r="29" spans="2:13" x14ac:dyDescent="0.25">
      <c r="B29" s="74" t="s">
        <v>35</v>
      </c>
      <c r="C29" s="111">
        <v>-16</v>
      </c>
      <c r="D29" s="111">
        <v>3</v>
      </c>
      <c r="E29" s="111">
        <v>0</v>
      </c>
      <c r="F29" s="111">
        <v>0</v>
      </c>
      <c r="G29" s="111">
        <v>-13</v>
      </c>
      <c r="H29" s="69"/>
      <c r="I29" s="69"/>
      <c r="J29" s="69"/>
      <c r="K29" s="67"/>
      <c r="L29" s="67"/>
    </row>
    <row r="30" spans="2:13" ht="15.75" thickBot="1" x14ac:dyDescent="0.3">
      <c r="B30" s="74" t="s">
        <v>13</v>
      </c>
      <c r="C30" s="99">
        <f t="shared" ref="C30:G30" si="2">SUM(C26:C29)</f>
        <v>258</v>
      </c>
      <c r="D30" s="99">
        <f t="shared" si="2"/>
        <v>5</v>
      </c>
      <c r="E30" s="99">
        <f t="shared" si="2"/>
        <v>59</v>
      </c>
      <c r="F30" s="99">
        <f t="shared" si="2"/>
        <v>2</v>
      </c>
      <c r="G30" s="99">
        <f t="shared" si="2"/>
        <v>324</v>
      </c>
      <c r="H30" s="69"/>
      <c r="I30" s="69"/>
      <c r="J30" s="69"/>
      <c r="K30" s="67"/>
      <c r="L30" s="67"/>
    </row>
    <row r="31" spans="2:13" ht="15.75" thickTop="1" x14ac:dyDescent="0.25">
      <c r="B31" s="74"/>
      <c r="C31" s="120"/>
      <c r="D31" s="120"/>
      <c r="E31" s="120"/>
      <c r="F31" s="120"/>
      <c r="G31" s="120"/>
      <c r="H31" s="69"/>
      <c r="I31" s="69"/>
      <c r="J31" s="69"/>
      <c r="K31" s="67"/>
      <c r="L31" s="67"/>
    </row>
    <row r="32" spans="2:13" x14ac:dyDescent="0.25">
      <c r="B32" s="74"/>
      <c r="C32" s="232" t="s">
        <v>107</v>
      </c>
      <c r="D32" s="232"/>
      <c r="E32" s="232"/>
      <c r="F32" s="232"/>
      <c r="G32" s="232"/>
      <c r="H32" s="69"/>
      <c r="I32" s="158"/>
      <c r="J32" s="69"/>
      <c r="K32" s="67"/>
      <c r="L32" s="67"/>
    </row>
    <row r="33" spans="2:12" x14ac:dyDescent="0.25">
      <c r="B33" s="74"/>
      <c r="C33" s="231" t="s">
        <v>3</v>
      </c>
      <c r="D33" s="231"/>
      <c r="E33" s="231"/>
      <c r="F33" s="231"/>
      <c r="G33" s="231"/>
      <c r="H33" s="69"/>
      <c r="I33" s="69"/>
      <c r="J33" s="69"/>
      <c r="K33" s="67"/>
      <c r="L33" s="67"/>
    </row>
    <row r="34" spans="2:12" ht="26.25" x14ac:dyDescent="0.25">
      <c r="B34" s="74"/>
      <c r="C34" s="75" t="s">
        <v>7</v>
      </c>
      <c r="D34" s="140" t="s">
        <v>78</v>
      </c>
      <c r="E34" s="75" t="s">
        <v>61</v>
      </c>
      <c r="F34" s="75" t="s">
        <v>110</v>
      </c>
      <c r="G34" s="75" t="s">
        <v>24</v>
      </c>
      <c r="H34" s="69"/>
      <c r="I34" s="69"/>
      <c r="J34" s="69"/>
      <c r="K34" s="67"/>
      <c r="L34" s="67"/>
    </row>
    <row r="35" spans="2:12" x14ac:dyDescent="0.25">
      <c r="B35" s="74" t="s">
        <v>31</v>
      </c>
      <c r="C35" s="97">
        <v>119</v>
      </c>
      <c r="D35" s="97">
        <v>1</v>
      </c>
      <c r="E35" s="97">
        <v>23</v>
      </c>
      <c r="F35" s="97">
        <v>0</v>
      </c>
      <c r="G35" s="97">
        <v>143</v>
      </c>
      <c r="H35" s="69"/>
      <c r="I35" s="69"/>
      <c r="J35" s="69"/>
      <c r="K35" s="67"/>
      <c r="L35" s="67"/>
    </row>
    <row r="36" spans="2:12" x14ac:dyDescent="0.25">
      <c r="B36" s="74" t="s">
        <v>30</v>
      </c>
      <c r="C36" s="111">
        <v>78</v>
      </c>
      <c r="D36" s="111">
        <v>1</v>
      </c>
      <c r="E36" s="111">
        <v>19</v>
      </c>
      <c r="F36" s="111">
        <v>0</v>
      </c>
      <c r="G36" s="111">
        <v>98</v>
      </c>
      <c r="H36" s="69"/>
      <c r="I36" s="69"/>
      <c r="J36" s="69"/>
      <c r="K36" s="67"/>
      <c r="L36" s="67"/>
    </row>
    <row r="37" spans="2:12" x14ac:dyDescent="0.25">
      <c r="B37" s="74" t="s">
        <v>29</v>
      </c>
      <c r="C37" s="111">
        <v>1</v>
      </c>
      <c r="D37" s="111">
        <v>0</v>
      </c>
      <c r="E37" s="111">
        <v>9</v>
      </c>
      <c r="F37" s="111">
        <v>11</v>
      </c>
      <c r="G37" s="111">
        <v>21</v>
      </c>
      <c r="H37" s="69"/>
      <c r="I37" s="69"/>
      <c r="J37" s="69"/>
      <c r="K37" s="67"/>
      <c r="L37" s="67"/>
    </row>
    <row r="38" spans="2:12" x14ac:dyDescent="0.25">
      <c r="B38" s="74" t="s">
        <v>35</v>
      </c>
      <c r="C38" s="111">
        <v>51</v>
      </c>
      <c r="D38" s="111">
        <v>14</v>
      </c>
      <c r="E38" s="111">
        <v>0</v>
      </c>
      <c r="F38" s="111">
        <v>0</v>
      </c>
      <c r="G38" s="111">
        <v>65</v>
      </c>
      <c r="H38" s="69"/>
      <c r="I38" s="69"/>
      <c r="J38" s="69"/>
      <c r="K38" s="67"/>
      <c r="L38" s="67"/>
    </row>
    <row r="39" spans="2:12" ht="15.75" thickBot="1" x14ac:dyDescent="0.3">
      <c r="B39" s="74" t="s">
        <v>13</v>
      </c>
      <c r="C39" s="99">
        <f t="shared" ref="C39:G39" si="3">SUM(C35:C38)</f>
        <v>249</v>
      </c>
      <c r="D39" s="99">
        <f t="shared" si="3"/>
        <v>16</v>
      </c>
      <c r="E39" s="99">
        <f t="shared" si="3"/>
        <v>51</v>
      </c>
      <c r="F39" s="99">
        <f t="shared" si="3"/>
        <v>11</v>
      </c>
      <c r="G39" s="99">
        <f t="shared" si="3"/>
        <v>327</v>
      </c>
      <c r="H39" s="69"/>
      <c r="I39" s="69"/>
      <c r="J39" s="69"/>
      <c r="K39" s="67"/>
      <c r="L39" s="67"/>
    </row>
    <row r="40" spans="2:12" ht="15.75" thickTop="1" x14ac:dyDescent="0.25">
      <c r="B40" s="74"/>
      <c r="C40" s="120"/>
      <c r="D40" s="120"/>
      <c r="E40" s="120"/>
      <c r="F40" s="120"/>
      <c r="G40" s="120"/>
      <c r="H40" s="69"/>
      <c r="I40" s="69"/>
      <c r="J40" s="69"/>
      <c r="K40" s="67"/>
      <c r="L40" s="67"/>
    </row>
    <row r="41" spans="2:12" x14ac:dyDescent="0.25">
      <c r="B41" s="74"/>
      <c r="C41" s="232" t="s">
        <v>108</v>
      </c>
      <c r="D41" s="232"/>
      <c r="E41" s="232"/>
      <c r="F41" s="232"/>
      <c r="G41" s="69"/>
      <c r="H41" s="69"/>
      <c r="I41" s="69"/>
      <c r="J41" s="67"/>
      <c r="K41" s="67"/>
    </row>
    <row r="42" spans="2:12" x14ac:dyDescent="0.25">
      <c r="B42" s="74"/>
      <c r="C42" s="231" t="s">
        <v>3</v>
      </c>
      <c r="D42" s="231"/>
      <c r="E42" s="231"/>
      <c r="F42" s="231"/>
      <c r="G42" s="69"/>
      <c r="H42" s="69"/>
      <c r="I42" s="69"/>
      <c r="J42" s="67"/>
      <c r="K42" s="67"/>
    </row>
    <row r="43" spans="2:12" ht="26.25" x14ac:dyDescent="0.25">
      <c r="B43" s="74"/>
      <c r="C43" s="75" t="s">
        <v>12</v>
      </c>
      <c r="D43" s="140" t="s">
        <v>78</v>
      </c>
      <c r="E43" s="75" t="s">
        <v>61</v>
      </c>
      <c r="F43" s="75" t="s">
        <v>32</v>
      </c>
      <c r="G43" s="69"/>
      <c r="H43" s="69"/>
      <c r="I43" s="69"/>
      <c r="J43" s="67"/>
      <c r="K43" s="67"/>
    </row>
    <row r="44" spans="2:12" x14ac:dyDescent="0.25">
      <c r="B44" s="74" t="s">
        <v>31</v>
      </c>
      <c r="C44" s="97">
        <v>95</v>
      </c>
      <c r="D44" s="97">
        <v>0</v>
      </c>
      <c r="E44" s="97">
        <v>21</v>
      </c>
      <c r="F44" s="97">
        <v>116</v>
      </c>
      <c r="G44" s="69"/>
      <c r="H44" s="69"/>
      <c r="I44" s="69"/>
      <c r="J44" s="67"/>
      <c r="K44" s="67"/>
    </row>
    <row r="45" spans="2:12" x14ac:dyDescent="0.25">
      <c r="B45" s="74" t="s">
        <v>30</v>
      </c>
      <c r="C45" s="111">
        <v>59</v>
      </c>
      <c r="D45" s="111">
        <v>0</v>
      </c>
      <c r="E45" s="111">
        <v>12</v>
      </c>
      <c r="F45" s="111">
        <v>71</v>
      </c>
      <c r="G45" s="69"/>
      <c r="H45" s="69"/>
      <c r="I45" s="69"/>
      <c r="J45" s="67"/>
      <c r="K45" s="67"/>
    </row>
    <row r="46" spans="2:12" x14ac:dyDescent="0.25">
      <c r="B46" s="74" t="s">
        <v>29</v>
      </c>
      <c r="C46" s="111">
        <v>73</v>
      </c>
      <c r="D46" s="111">
        <v>0</v>
      </c>
      <c r="E46" s="111">
        <v>9</v>
      </c>
      <c r="F46" s="111">
        <v>82</v>
      </c>
      <c r="G46" s="69"/>
      <c r="H46" s="69"/>
      <c r="I46" s="69"/>
      <c r="J46" s="67"/>
      <c r="K46" s="67"/>
    </row>
    <row r="47" spans="2:12" x14ac:dyDescent="0.25">
      <c r="B47" s="74" t="s">
        <v>35</v>
      </c>
      <c r="C47" s="111">
        <v>-35</v>
      </c>
      <c r="D47" s="111">
        <v>12</v>
      </c>
      <c r="E47" s="111">
        <v>0</v>
      </c>
      <c r="F47" s="111">
        <v>-23</v>
      </c>
      <c r="G47" s="69"/>
      <c r="H47" s="69"/>
      <c r="I47" s="69"/>
      <c r="J47" s="67"/>
      <c r="K47" s="67"/>
    </row>
    <row r="48" spans="2:12" ht="15.75" thickBot="1" x14ac:dyDescent="0.3">
      <c r="B48" s="74" t="s">
        <v>13</v>
      </c>
      <c r="C48" s="99">
        <f t="shared" ref="C48:F48" si="4">SUM(C44:C47)</f>
        <v>192</v>
      </c>
      <c r="D48" s="99">
        <f t="shared" si="4"/>
        <v>12</v>
      </c>
      <c r="E48" s="99">
        <f t="shared" si="4"/>
        <v>42</v>
      </c>
      <c r="F48" s="99">
        <f t="shared" si="4"/>
        <v>246</v>
      </c>
      <c r="G48" s="69"/>
      <c r="H48" s="69"/>
      <c r="I48" s="69"/>
      <c r="J48" s="67"/>
      <c r="K48" s="67"/>
    </row>
    <row r="49" spans="2:14" ht="15.75" thickTop="1" x14ac:dyDescent="0.25">
      <c r="B49" s="67"/>
      <c r="C49" s="68"/>
      <c r="D49" s="68"/>
      <c r="E49" s="68"/>
      <c r="F49" s="68"/>
      <c r="G49" s="68"/>
      <c r="H49" s="122"/>
      <c r="I49" s="69"/>
      <c r="J49" s="69"/>
      <c r="K49" s="69"/>
      <c r="L49" s="69"/>
      <c r="M49" s="67"/>
      <c r="N49" s="67"/>
    </row>
    <row r="50" spans="2:14" x14ac:dyDescent="0.25">
      <c r="B50" s="74"/>
      <c r="C50" s="232" t="s">
        <v>76</v>
      </c>
      <c r="D50" s="232"/>
      <c r="E50" s="232"/>
      <c r="F50" s="232"/>
      <c r="G50" s="232"/>
      <c r="H50" s="69"/>
      <c r="I50" s="69"/>
      <c r="J50" s="69"/>
      <c r="K50" s="69"/>
      <c r="L50" s="67"/>
      <c r="M50" s="67"/>
    </row>
    <row r="51" spans="2:14" x14ac:dyDescent="0.25">
      <c r="B51" s="74"/>
      <c r="C51" s="231" t="s">
        <v>3</v>
      </c>
      <c r="D51" s="231"/>
      <c r="E51" s="231"/>
      <c r="F51" s="231"/>
      <c r="G51" s="231"/>
      <c r="H51" s="69"/>
      <c r="I51" s="69"/>
      <c r="J51" s="69"/>
      <c r="K51" s="69"/>
      <c r="L51" s="67"/>
      <c r="M51" s="67"/>
    </row>
    <row r="52" spans="2:14" ht="26.25" x14ac:dyDescent="0.25">
      <c r="B52" s="74"/>
      <c r="C52" s="75" t="s">
        <v>12</v>
      </c>
      <c r="D52" s="140" t="s">
        <v>78</v>
      </c>
      <c r="E52" s="75" t="s">
        <v>61</v>
      </c>
      <c r="F52" s="75" t="s">
        <v>47</v>
      </c>
      <c r="G52" s="75" t="s">
        <v>32</v>
      </c>
      <c r="H52" s="69"/>
      <c r="I52" s="69"/>
      <c r="J52" s="69"/>
      <c r="K52" s="69"/>
      <c r="L52" s="67"/>
      <c r="M52" s="67"/>
    </row>
    <row r="53" spans="2:14" x14ac:dyDescent="0.25">
      <c r="B53" s="107" t="s">
        <v>81</v>
      </c>
      <c r="C53" s="97">
        <v>471</v>
      </c>
      <c r="D53" s="97">
        <v>0</v>
      </c>
      <c r="E53" s="97">
        <f>E62+E71+E80+E89</f>
        <v>64</v>
      </c>
      <c r="F53" s="97">
        <v>0</v>
      </c>
      <c r="G53" s="97">
        <f>SUM(C53:F53)</f>
        <v>535</v>
      </c>
      <c r="H53" s="69"/>
      <c r="I53" s="69"/>
      <c r="J53" s="69"/>
      <c r="K53" s="69"/>
      <c r="L53" s="67"/>
      <c r="M53" s="67"/>
    </row>
    <row r="54" spans="2:14" x14ac:dyDescent="0.25">
      <c r="B54" s="107" t="s">
        <v>82</v>
      </c>
      <c r="C54" s="111">
        <v>231</v>
      </c>
      <c r="D54" s="111">
        <v>0</v>
      </c>
      <c r="E54" s="111">
        <f>E63+E72+E81+E90</f>
        <v>63</v>
      </c>
      <c r="F54" s="111">
        <v>11</v>
      </c>
      <c r="G54" s="111">
        <f>SUM(C54:F54)</f>
        <v>305</v>
      </c>
      <c r="H54" s="69"/>
      <c r="I54" s="69"/>
      <c r="J54" s="69"/>
      <c r="K54" s="69"/>
      <c r="L54" s="67"/>
      <c r="M54" s="67"/>
    </row>
    <row r="55" spans="2:14" x14ac:dyDescent="0.25">
      <c r="B55" s="74" t="s">
        <v>29</v>
      </c>
      <c r="C55" s="111">
        <v>242</v>
      </c>
      <c r="D55" s="111">
        <v>0</v>
      </c>
      <c r="E55" s="111">
        <f>E64+E73+E82+E91</f>
        <v>44</v>
      </c>
      <c r="F55" s="111">
        <v>0</v>
      </c>
      <c r="G55" s="111">
        <v>286</v>
      </c>
      <c r="H55" s="69"/>
      <c r="I55" s="69"/>
      <c r="J55" s="69"/>
      <c r="K55" s="69"/>
      <c r="L55" s="67"/>
      <c r="M55" s="67"/>
    </row>
    <row r="56" spans="2:14" x14ac:dyDescent="0.25">
      <c r="B56" s="74" t="s">
        <v>35</v>
      </c>
      <c r="C56" s="111">
        <v>-32</v>
      </c>
      <c r="D56" s="111">
        <v>5</v>
      </c>
      <c r="E56" s="111">
        <v>0</v>
      </c>
      <c r="F56" s="111">
        <v>0</v>
      </c>
      <c r="G56" s="111">
        <v>-27</v>
      </c>
      <c r="H56" s="69"/>
      <c r="I56" s="69"/>
      <c r="J56" s="69"/>
      <c r="K56" s="69"/>
      <c r="L56" s="67"/>
      <c r="M56" s="67"/>
    </row>
    <row r="57" spans="2:14" ht="15.75" thickBot="1" x14ac:dyDescent="0.3">
      <c r="B57" s="74" t="s">
        <v>13</v>
      </c>
      <c r="C57" s="99">
        <f t="shared" ref="C57:G57" si="5">SUM(C53:C56)</f>
        <v>912</v>
      </c>
      <c r="D57" s="99">
        <f t="shared" si="5"/>
        <v>5</v>
      </c>
      <c r="E57" s="99">
        <f t="shared" si="5"/>
        <v>171</v>
      </c>
      <c r="F57" s="99">
        <f t="shared" si="5"/>
        <v>11</v>
      </c>
      <c r="G57" s="99">
        <f t="shared" si="5"/>
        <v>1099</v>
      </c>
      <c r="H57" s="69"/>
      <c r="I57" s="69"/>
      <c r="J57" s="69"/>
      <c r="K57" s="69"/>
      <c r="L57" s="67"/>
      <c r="M57" s="67"/>
    </row>
    <row r="58" spans="2:14" ht="15.75" thickTop="1" x14ac:dyDescent="0.25">
      <c r="B58" s="67"/>
      <c r="C58" s="68"/>
      <c r="D58" s="68"/>
      <c r="E58" s="68"/>
      <c r="F58" s="68"/>
      <c r="G58" s="122"/>
      <c r="H58" s="69"/>
      <c r="I58" s="69"/>
      <c r="J58" s="69"/>
      <c r="K58" s="69"/>
      <c r="L58" s="67"/>
      <c r="M58" s="67"/>
    </row>
    <row r="59" spans="2:14" x14ac:dyDescent="0.25">
      <c r="B59" s="74"/>
      <c r="C59" s="232" t="s">
        <v>75</v>
      </c>
      <c r="D59" s="232"/>
      <c r="E59" s="232"/>
      <c r="F59" s="232"/>
      <c r="G59" s="232"/>
      <c r="H59" s="69"/>
      <c r="I59" s="69"/>
      <c r="J59" s="69"/>
      <c r="K59" s="69"/>
      <c r="L59" s="67"/>
      <c r="M59" s="67"/>
    </row>
    <row r="60" spans="2:14" x14ac:dyDescent="0.25">
      <c r="B60" s="74"/>
      <c r="C60" s="231" t="s">
        <v>3</v>
      </c>
      <c r="D60" s="231"/>
      <c r="E60" s="231"/>
      <c r="F60" s="231"/>
      <c r="G60" s="231"/>
      <c r="H60" s="69"/>
      <c r="I60" s="69"/>
      <c r="J60" s="69"/>
      <c r="K60" s="69"/>
      <c r="L60" s="67"/>
      <c r="M60" s="67"/>
    </row>
    <row r="61" spans="2:14" ht="26.25" x14ac:dyDescent="0.25">
      <c r="B61" s="74"/>
      <c r="C61" s="75" t="s">
        <v>12</v>
      </c>
      <c r="D61" s="140" t="s">
        <v>78</v>
      </c>
      <c r="E61" s="75" t="s">
        <v>61</v>
      </c>
      <c r="F61" s="75" t="s">
        <v>47</v>
      </c>
      <c r="G61" s="75" t="s">
        <v>32</v>
      </c>
      <c r="H61" s="69"/>
      <c r="I61" s="69"/>
      <c r="J61" s="69"/>
      <c r="K61" s="69"/>
      <c r="L61" s="67"/>
      <c r="M61" s="67"/>
    </row>
    <row r="62" spans="2:14" x14ac:dyDescent="0.25">
      <c r="B62" s="107" t="s">
        <v>81</v>
      </c>
      <c r="C62" s="97">
        <v>147</v>
      </c>
      <c r="D62" s="97">
        <v>0</v>
      </c>
      <c r="E62" s="97">
        <v>16</v>
      </c>
      <c r="F62" s="97">
        <v>0</v>
      </c>
      <c r="G62" s="97">
        <f>SUM(C62:F62)</f>
        <v>163</v>
      </c>
      <c r="H62" s="69"/>
      <c r="I62" s="69"/>
      <c r="J62" s="69"/>
      <c r="K62" s="69"/>
      <c r="L62" s="67"/>
      <c r="M62" s="67"/>
    </row>
    <row r="63" spans="2:14" x14ac:dyDescent="0.25">
      <c r="B63" s="107" t="s">
        <v>82</v>
      </c>
      <c r="C63" s="111">
        <v>74</v>
      </c>
      <c r="D63" s="111">
        <v>0</v>
      </c>
      <c r="E63" s="111">
        <v>16</v>
      </c>
      <c r="F63" s="111">
        <v>3</v>
      </c>
      <c r="G63" s="111">
        <f>SUM(C63:F63)</f>
        <v>93</v>
      </c>
      <c r="H63" s="69"/>
      <c r="I63" s="69"/>
      <c r="J63" s="69"/>
      <c r="K63" s="69"/>
      <c r="L63" s="67"/>
      <c r="M63" s="67"/>
    </row>
    <row r="64" spans="2:14" x14ac:dyDescent="0.25">
      <c r="B64" s="74" t="s">
        <v>29</v>
      </c>
      <c r="C64" s="111">
        <v>73</v>
      </c>
      <c r="D64" s="111">
        <v>0</v>
      </c>
      <c r="E64" s="111">
        <v>11</v>
      </c>
      <c r="F64" s="111">
        <v>0</v>
      </c>
      <c r="G64" s="111">
        <v>84</v>
      </c>
      <c r="H64" s="69"/>
      <c r="I64" s="69"/>
      <c r="J64" s="69"/>
      <c r="K64" s="69"/>
      <c r="L64" s="67"/>
      <c r="M64" s="67"/>
    </row>
    <row r="65" spans="2:13" x14ac:dyDescent="0.25">
      <c r="B65" s="74" t="s">
        <v>35</v>
      </c>
      <c r="C65" s="111">
        <v>-33</v>
      </c>
      <c r="D65" s="111">
        <v>2</v>
      </c>
      <c r="E65" s="111">
        <v>0</v>
      </c>
      <c r="F65" s="111">
        <v>0</v>
      </c>
      <c r="G65" s="111">
        <v>-31</v>
      </c>
      <c r="H65" s="69"/>
      <c r="I65" s="69"/>
      <c r="J65" s="69"/>
      <c r="K65" s="69"/>
      <c r="L65" s="67"/>
      <c r="M65" s="67"/>
    </row>
    <row r="66" spans="2:13" ht="15.75" thickBot="1" x14ac:dyDescent="0.3">
      <c r="B66" s="74" t="s">
        <v>13</v>
      </c>
      <c r="C66" s="99">
        <f t="shared" ref="C66:G66" si="6">SUM(C62:C65)</f>
        <v>261</v>
      </c>
      <c r="D66" s="99">
        <f t="shared" si="6"/>
        <v>2</v>
      </c>
      <c r="E66" s="99">
        <f t="shared" si="6"/>
        <v>43</v>
      </c>
      <c r="F66" s="99">
        <f t="shared" si="6"/>
        <v>3</v>
      </c>
      <c r="G66" s="99">
        <f t="shared" si="6"/>
        <v>309</v>
      </c>
      <c r="H66" s="69"/>
      <c r="I66" s="69"/>
      <c r="J66" s="69"/>
      <c r="K66" s="69"/>
      <c r="L66" s="67"/>
      <c r="M66" s="67"/>
    </row>
    <row r="67" spans="2:13" ht="15.75" thickTop="1" x14ac:dyDescent="0.25">
      <c r="B67" s="67"/>
      <c r="C67" s="68"/>
      <c r="D67" s="68"/>
      <c r="E67" s="68"/>
      <c r="F67" s="68"/>
      <c r="G67" s="122"/>
      <c r="H67" s="69"/>
      <c r="I67" s="69"/>
      <c r="J67" s="69"/>
      <c r="K67" s="69"/>
      <c r="L67" s="67"/>
      <c r="M67" s="67"/>
    </row>
    <row r="68" spans="2:13" x14ac:dyDescent="0.25">
      <c r="B68" s="74"/>
      <c r="C68" s="232" t="s">
        <v>71</v>
      </c>
      <c r="D68" s="232"/>
      <c r="E68" s="232"/>
      <c r="F68" s="232"/>
      <c r="G68" s="232"/>
      <c r="H68" s="69"/>
      <c r="I68" s="69"/>
      <c r="J68" s="69"/>
      <c r="K68" s="69"/>
      <c r="L68" s="67"/>
      <c r="M68" s="67"/>
    </row>
    <row r="69" spans="2:13" x14ac:dyDescent="0.25">
      <c r="B69" s="74"/>
      <c r="C69" s="231" t="s">
        <v>3</v>
      </c>
      <c r="D69" s="231"/>
      <c r="E69" s="231"/>
      <c r="F69" s="231"/>
      <c r="G69" s="231"/>
      <c r="H69" s="69"/>
      <c r="I69" s="69"/>
      <c r="J69" s="69"/>
      <c r="K69" s="69"/>
      <c r="L69" s="67"/>
      <c r="M69" s="67"/>
    </row>
    <row r="70" spans="2:13" ht="26.25" x14ac:dyDescent="0.25">
      <c r="B70" s="74"/>
      <c r="C70" s="75" t="s">
        <v>12</v>
      </c>
      <c r="D70" s="75" t="s">
        <v>78</v>
      </c>
      <c r="E70" s="75" t="s">
        <v>61</v>
      </c>
      <c r="F70" s="75" t="s">
        <v>47</v>
      </c>
      <c r="G70" s="75" t="s">
        <v>32</v>
      </c>
      <c r="H70" s="69"/>
      <c r="I70" s="69"/>
      <c r="J70" s="69"/>
      <c r="K70" s="67"/>
      <c r="L70" s="67"/>
    </row>
    <row r="71" spans="2:13" x14ac:dyDescent="0.25">
      <c r="B71" s="107" t="s">
        <v>81</v>
      </c>
      <c r="C71" s="97">
        <v>107</v>
      </c>
      <c r="D71" s="97">
        <v>0</v>
      </c>
      <c r="E71" s="97">
        <v>16</v>
      </c>
      <c r="F71" s="97">
        <v>0</v>
      </c>
      <c r="G71" s="97">
        <f>SUM(C71:F71)</f>
        <v>123</v>
      </c>
      <c r="H71" s="69"/>
      <c r="I71" s="69"/>
      <c r="J71" s="69"/>
      <c r="K71" s="67"/>
      <c r="L71" s="67"/>
    </row>
    <row r="72" spans="2:13" x14ac:dyDescent="0.25">
      <c r="B72" s="107" t="s">
        <v>82</v>
      </c>
      <c r="C72" s="111">
        <v>43</v>
      </c>
      <c r="D72" s="111">
        <v>0</v>
      </c>
      <c r="E72" s="111">
        <v>15</v>
      </c>
      <c r="F72" s="111">
        <v>3</v>
      </c>
      <c r="G72" s="111">
        <f>SUM(C72:F72)</f>
        <v>61</v>
      </c>
      <c r="H72" s="69"/>
      <c r="I72" s="69"/>
      <c r="J72" s="69"/>
      <c r="K72" s="67"/>
      <c r="L72" s="67"/>
    </row>
    <row r="73" spans="2:13" x14ac:dyDescent="0.25">
      <c r="B73" s="74" t="s">
        <v>29</v>
      </c>
      <c r="C73" s="111">
        <v>63</v>
      </c>
      <c r="D73" s="111">
        <v>0</v>
      </c>
      <c r="E73" s="111">
        <v>12</v>
      </c>
      <c r="F73" s="111">
        <v>0</v>
      </c>
      <c r="G73" s="111">
        <v>75</v>
      </c>
      <c r="H73" s="69"/>
      <c r="I73" s="69"/>
      <c r="J73" s="69"/>
      <c r="K73" s="67"/>
      <c r="L73" s="67"/>
    </row>
    <row r="74" spans="2:13" x14ac:dyDescent="0.25">
      <c r="B74" s="74" t="s">
        <v>35</v>
      </c>
      <c r="C74" s="111">
        <v>36</v>
      </c>
      <c r="D74" s="111">
        <v>0</v>
      </c>
      <c r="E74" s="111">
        <v>0</v>
      </c>
      <c r="F74" s="111">
        <v>0</v>
      </c>
      <c r="G74" s="111">
        <v>36</v>
      </c>
      <c r="H74" s="69"/>
      <c r="I74" s="69"/>
      <c r="J74" s="69"/>
      <c r="K74" s="67"/>
      <c r="L74" s="67"/>
    </row>
    <row r="75" spans="2:13" ht="15.75" thickBot="1" x14ac:dyDescent="0.3">
      <c r="B75" s="74" t="s">
        <v>13</v>
      </c>
      <c r="C75" s="99">
        <f t="shared" ref="C75:G75" si="7">SUM(C71:C74)</f>
        <v>249</v>
      </c>
      <c r="D75" s="99">
        <f t="shared" si="7"/>
        <v>0</v>
      </c>
      <c r="E75" s="99">
        <f t="shared" si="7"/>
        <v>43</v>
      </c>
      <c r="F75" s="99">
        <f t="shared" si="7"/>
        <v>3</v>
      </c>
      <c r="G75" s="99">
        <f t="shared" si="7"/>
        <v>295</v>
      </c>
      <c r="H75" s="69"/>
      <c r="I75" s="69"/>
      <c r="J75" s="69"/>
      <c r="K75" s="67"/>
      <c r="L75" s="67"/>
    </row>
    <row r="76" spans="2:13" ht="15.75" thickTop="1" x14ac:dyDescent="0.25">
      <c r="B76" s="67"/>
      <c r="C76" s="68"/>
      <c r="D76" s="68"/>
      <c r="E76" s="68"/>
      <c r="F76" s="68"/>
      <c r="G76" s="122"/>
      <c r="H76" s="69"/>
      <c r="I76" s="69"/>
      <c r="J76" s="69"/>
      <c r="K76" s="69"/>
      <c r="L76" s="67"/>
      <c r="M76" s="67"/>
    </row>
    <row r="77" spans="2:13" x14ac:dyDescent="0.25">
      <c r="B77" s="74"/>
      <c r="C77" s="232" t="s">
        <v>67</v>
      </c>
      <c r="D77" s="232"/>
      <c r="E77" s="232"/>
      <c r="F77" s="232"/>
      <c r="G77" s="232"/>
      <c r="H77" s="69"/>
      <c r="I77" s="69"/>
      <c r="J77" s="69"/>
      <c r="K77" s="69"/>
      <c r="L77" s="67"/>
      <c r="M77" s="67"/>
    </row>
    <row r="78" spans="2:13" x14ac:dyDescent="0.25">
      <c r="B78" s="74"/>
      <c r="C78" s="231" t="s">
        <v>3</v>
      </c>
      <c r="D78" s="231"/>
      <c r="E78" s="231"/>
      <c r="F78" s="231"/>
      <c r="G78" s="231"/>
      <c r="H78" s="69"/>
      <c r="I78" s="69"/>
      <c r="J78" s="69"/>
      <c r="K78" s="69"/>
      <c r="L78" s="67"/>
      <c r="M78" s="67"/>
    </row>
    <row r="79" spans="2:13" ht="26.25" x14ac:dyDescent="0.25">
      <c r="B79" s="74"/>
      <c r="C79" s="75" t="s">
        <v>12</v>
      </c>
      <c r="D79" s="75" t="s">
        <v>78</v>
      </c>
      <c r="E79" s="75" t="s">
        <v>61</v>
      </c>
      <c r="F79" s="75" t="s">
        <v>47</v>
      </c>
      <c r="G79" s="75" t="s">
        <v>32</v>
      </c>
      <c r="H79" s="69"/>
      <c r="I79" s="69"/>
      <c r="J79" s="69"/>
      <c r="K79" s="67"/>
      <c r="L79" s="67"/>
    </row>
    <row r="80" spans="2:13" x14ac:dyDescent="0.25">
      <c r="B80" s="107" t="s">
        <v>81</v>
      </c>
      <c r="C80" s="97">
        <v>113</v>
      </c>
      <c r="D80" s="97">
        <v>0</v>
      </c>
      <c r="E80" s="97">
        <v>16</v>
      </c>
      <c r="F80" s="97">
        <v>0</v>
      </c>
      <c r="G80" s="97">
        <f>SUM(C80:F80)</f>
        <v>129</v>
      </c>
      <c r="H80" s="69"/>
      <c r="I80" s="69"/>
      <c r="J80" s="69"/>
      <c r="K80" s="67"/>
      <c r="L80" s="67"/>
    </row>
    <row r="81" spans="2:14" x14ac:dyDescent="0.25">
      <c r="B81" s="107" t="s">
        <v>82</v>
      </c>
      <c r="C81" s="111">
        <v>56</v>
      </c>
      <c r="D81" s="111">
        <v>0</v>
      </c>
      <c r="E81" s="111">
        <v>16</v>
      </c>
      <c r="F81" s="111">
        <v>2</v>
      </c>
      <c r="G81" s="111">
        <f>SUM(C81:F81)</f>
        <v>74</v>
      </c>
      <c r="H81" s="69"/>
      <c r="I81" s="69"/>
      <c r="J81" s="69"/>
      <c r="K81" s="67"/>
      <c r="L81" s="67"/>
    </row>
    <row r="82" spans="2:14" x14ac:dyDescent="0.25">
      <c r="B82" s="74" t="s">
        <v>29</v>
      </c>
      <c r="C82" s="111">
        <v>61</v>
      </c>
      <c r="D82" s="111">
        <v>0</v>
      </c>
      <c r="E82" s="111">
        <v>11</v>
      </c>
      <c r="F82" s="111">
        <v>0</v>
      </c>
      <c r="G82" s="111">
        <f>SUM(C82:F82)</f>
        <v>72</v>
      </c>
      <c r="H82" s="69"/>
      <c r="I82" s="69"/>
      <c r="J82" s="69"/>
      <c r="K82" s="67"/>
      <c r="L82" s="67"/>
    </row>
    <row r="83" spans="2:14" x14ac:dyDescent="0.25">
      <c r="B83" s="74" t="s">
        <v>35</v>
      </c>
      <c r="C83" s="111">
        <v>-20</v>
      </c>
      <c r="D83" s="111">
        <v>1</v>
      </c>
      <c r="E83" s="111">
        <v>0</v>
      </c>
      <c r="F83" s="111">
        <v>0</v>
      </c>
      <c r="G83" s="111">
        <f>SUM(C83:F83)</f>
        <v>-19</v>
      </c>
      <c r="H83" s="69"/>
      <c r="I83" s="69"/>
      <c r="J83" s="69"/>
      <c r="K83" s="67"/>
      <c r="L83" s="67"/>
    </row>
    <row r="84" spans="2:14" ht="15.75" thickBot="1" x14ac:dyDescent="0.3">
      <c r="B84" s="74" t="s">
        <v>13</v>
      </c>
      <c r="C84" s="99">
        <f t="shared" ref="C84:G84" si="8">SUM(C80:C83)</f>
        <v>210</v>
      </c>
      <c r="D84" s="99">
        <f t="shared" si="8"/>
        <v>1</v>
      </c>
      <c r="E84" s="99">
        <f t="shared" si="8"/>
        <v>43</v>
      </c>
      <c r="F84" s="99">
        <f t="shared" si="8"/>
        <v>2</v>
      </c>
      <c r="G84" s="99">
        <f t="shared" si="8"/>
        <v>256</v>
      </c>
      <c r="H84" s="69"/>
      <c r="I84" s="69"/>
      <c r="J84" s="69"/>
      <c r="K84" s="67"/>
      <c r="L84" s="67"/>
    </row>
    <row r="85" spans="2:14" ht="15.75" thickTop="1" x14ac:dyDescent="0.25">
      <c r="B85" s="74"/>
      <c r="C85" s="120"/>
      <c r="D85" s="120"/>
      <c r="E85" s="120"/>
      <c r="F85" s="120"/>
      <c r="G85" s="120"/>
      <c r="H85" s="69"/>
      <c r="I85" s="69"/>
      <c r="J85" s="69"/>
      <c r="K85" s="67"/>
      <c r="L85" s="67"/>
    </row>
    <row r="86" spans="2:14" x14ac:dyDescent="0.25">
      <c r="B86" s="74"/>
      <c r="C86" s="232" t="s">
        <v>57</v>
      </c>
      <c r="D86" s="232"/>
      <c r="E86" s="232"/>
      <c r="F86" s="232"/>
      <c r="G86" s="232"/>
      <c r="H86" s="69"/>
      <c r="I86" s="69"/>
      <c r="J86" s="69"/>
      <c r="K86" s="69"/>
      <c r="L86" s="67"/>
      <c r="M86" s="67"/>
    </row>
    <row r="87" spans="2:14" x14ac:dyDescent="0.25">
      <c r="B87" s="74"/>
      <c r="C87" s="231" t="s">
        <v>3</v>
      </c>
      <c r="D87" s="231"/>
      <c r="E87" s="231"/>
      <c r="F87" s="231"/>
      <c r="G87" s="231"/>
      <c r="H87" s="69"/>
      <c r="I87" s="69"/>
      <c r="J87" s="69"/>
      <c r="K87" s="69"/>
      <c r="L87" s="67"/>
      <c r="M87" s="67"/>
    </row>
    <row r="88" spans="2:14" ht="26.25" x14ac:dyDescent="0.25">
      <c r="B88" s="74"/>
      <c r="C88" s="75" t="s">
        <v>12</v>
      </c>
      <c r="D88" s="75" t="s">
        <v>78</v>
      </c>
      <c r="E88" s="75" t="s">
        <v>61</v>
      </c>
      <c r="F88" s="75" t="s">
        <v>47</v>
      </c>
      <c r="G88" s="75" t="s">
        <v>32</v>
      </c>
      <c r="H88" s="69"/>
      <c r="I88" s="69"/>
      <c r="J88" s="69"/>
      <c r="K88" s="67"/>
      <c r="L88" s="67"/>
    </row>
    <row r="89" spans="2:14" x14ac:dyDescent="0.25">
      <c r="B89" s="107" t="s">
        <v>81</v>
      </c>
      <c r="C89" s="97">
        <v>104</v>
      </c>
      <c r="D89" s="97">
        <v>0</v>
      </c>
      <c r="E89" s="97">
        <v>16</v>
      </c>
      <c r="F89" s="97">
        <v>0</v>
      </c>
      <c r="G89" s="97">
        <v>120</v>
      </c>
      <c r="H89" s="69"/>
      <c r="I89" s="69"/>
      <c r="J89" s="69"/>
      <c r="K89" s="67"/>
      <c r="L89" s="67"/>
    </row>
    <row r="90" spans="2:14" x14ac:dyDescent="0.25">
      <c r="B90" s="107" t="s">
        <v>82</v>
      </c>
      <c r="C90" s="111">
        <v>58</v>
      </c>
      <c r="D90" s="111">
        <v>0</v>
      </c>
      <c r="E90" s="111">
        <v>16</v>
      </c>
      <c r="F90" s="111">
        <v>3</v>
      </c>
      <c r="G90" s="111">
        <v>77</v>
      </c>
      <c r="H90" s="69"/>
      <c r="I90" s="69"/>
      <c r="J90" s="69"/>
      <c r="K90" s="67"/>
      <c r="L90" s="67"/>
    </row>
    <row r="91" spans="2:14" x14ac:dyDescent="0.25">
      <c r="B91" s="74" t="s">
        <v>29</v>
      </c>
      <c r="C91" s="111">
        <v>45</v>
      </c>
      <c r="D91" s="111">
        <v>0</v>
      </c>
      <c r="E91" s="111">
        <v>10</v>
      </c>
      <c r="F91" s="111">
        <v>0</v>
      </c>
      <c r="G91" s="111">
        <v>55</v>
      </c>
      <c r="H91" s="69"/>
      <c r="I91" s="69"/>
      <c r="J91" s="69"/>
      <c r="K91" s="67"/>
      <c r="L91" s="67"/>
    </row>
    <row r="92" spans="2:14" x14ac:dyDescent="0.25">
      <c r="B92" s="74" t="s">
        <v>35</v>
      </c>
      <c r="C92" s="111">
        <v>-15</v>
      </c>
      <c r="D92" s="111">
        <v>2</v>
      </c>
      <c r="E92" s="111">
        <v>0</v>
      </c>
      <c r="F92" s="111">
        <v>0</v>
      </c>
      <c r="G92" s="111">
        <v>-13</v>
      </c>
      <c r="H92" s="69"/>
      <c r="I92" s="69"/>
      <c r="J92" s="69"/>
      <c r="K92" s="67"/>
      <c r="L92" s="67"/>
    </row>
    <row r="93" spans="2:14" ht="15.75" thickBot="1" x14ac:dyDescent="0.3">
      <c r="B93" s="74" t="s">
        <v>13</v>
      </c>
      <c r="C93" s="99">
        <f t="shared" ref="C93:F93" si="9">SUM(C89:C92)</f>
        <v>192</v>
      </c>
      <c r="D93" s="99">
        <f t="shared" si="9"/>
        <v>2</v>
      </c>
      <c r="E93" s="99">
        <f t="shared" si="9"/>
        <v>42</v>
      </c>
      <c r="F93" s="99">
        <f t="shared" si="9"/>
        <v>3</v>
      </c>
      <c r="G93" s="99">
        <f t="shared" ref="G93" si="10">SUM(G89:G92)</f>
        <v>239</v>
      </c>
      <c r="H93" s="69"/>
      <c r="I93" s="69"/>
      <c r="J93" s="69"/>
      <c r="K93" s="67"/>
      <c r="L93" s="67"/>
    </row>
    <row r="94" spans="2:14" ht="15.75" thickTop="1" x14ac:dyDescent="0.25">
      <c r="B94" s="67"/>
      <c r="C94" s="68"/>
      <c r="D94" s="68"/>
      <c r="E94" s="68"/>
      <c r="F94" s="68"/>
      <c r="G94" s="68"/>
      <c r="H94" s="122"/>
      <c r="I94" s="69"/>
      <c r="J94" s="69"/>
      <c r="K94" s="69"/>
      <c r="L94" s="69"/>
      <c r="M94" s="67"/>
      <c r="N94" s="67"/>
    </row>
    <row r="95" spans="2:14" x14ac:dyDescent="0.25">
      <c r="B95" s="67"/>
      <c r="C95" s="68"/>
      <c r="D95" s="68"/>
      <c r="E95" s="68"/>
      <c r="F95" s="68"/>
      <c r="G95" s="68"/>
      <c r="H95" s="68"/>
      <c r="I95" s="69"/>
      <c r="J95" s="69"/>
      <c r="K95" s="69"/>
      <c r="L95" s="69"/>
      <c r="M95" s="67"/>
      <c r="N95" s="67"/>
    </row>
    <row r="96" spans="2:14" x14ac:dyDescent="0.25">
      <c r="B96" s="146" t="s">
        <v>65</v>
      </c>
      <c r="C96" s="119"/>
      <c r="D96" s="119"/>
      <c r="E96" s="119"/>
      <c r="F96" s="119"/>
      <c r="G96" s="119"/>
      <c r="H96" s="67"/>
      <c r="I96" s="67"/>
      <c r="J96" s="67"/>
      <c r="K96" s="67"/>
      <c r="L96" s="67"/>
      <c r="M96" s="67"/>
    </row>
    <row r="97" spans="2:14" x14ac:dyDescent="0.25">
      <c r="B97" s="74"/>
      <c r="C97" s="119"/>
      <c r="D97" s="119"/>
      <c r="E97" s="119"/>
      <c r="F97" s="119"/>
      <c r="G97" s="119"/>
      <c r="H97" s="119"/>
      <c r="I97" s="67"/>
      <c r="J97" s="67"/>
      <c r="K97" s="67"/>
      <c r="L97" s="67"/>
      <c r="M97" s="67"/>
      <c r="N97" s="67"/>
    </row>
    <row r="98" spans="2:14" x14ac:dyDescent="0.25">
      <c r="B98" s="138"/>
      <c r="C98" s="138"/>
      <c r="D98" s="138"/>
      <c r="E98" s="138"/>
      <c r="F98" s="138"/>
      <c r="G98" s="138"/>
      <c r="H98" s="138"/>
      <c r="I98" s="67"/>
      <c r="J98" s="67"/>
      <c r="K98" s="67"/>
      <c r="L98" s="67"/>
      <c r="M98" s="67"/>
      <c r="N98" s="67"/>
    </row>
    <row r="99" spans="2:14" x14ac:dyDescent="0.25"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</row>
  </sheetData>
  <mergeCells count="20">
    <mergeCell ref="C86:G86"/>
    <mergeCell ref="C87:G87"/>
    <mergeCell ref="C68:G68"/>
    <mergeCell ref="C69:G69"/>
    <mergeCell ref="C77:G77"/>
    <mergeCell ref="C5:H5"/>
    <mergeCell ref="C6:H6"/>
    <mergeCell ref="C15:G15"/>
    <mergeCell ref="C78:G78"/>
    <mergeCell ref="C50:G50"/>
    <mergeCell ref="C51:G51"/>
    <mergeCell ref="C42:F42"/>
    <mergeCell ref="C14:G14"/>
    <mergeCell ref="C41:F41"/>
    <mergeCell ref="C59:G59"/>
    <mergeCell ref="C60:G60"/>
    <mergeCell ref="C32:G32"/>
    <mergeCell ref="C33:G33"/>
    <mergeCell ref="C23:G23"/>
    <mergeCell ref="C24:G24"/>
  </mergeCells>
  <pageMargins left="0.25" right="0.25" top="0.75" bottom="0.75" header="0.3" footer="0.3"/>
  <pageSetup scale="45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R97"/>
  <sheetViews>
    <sheetView showGridLines="0" topLeftCell="B1" zoomScale="90" zoomScaleNormal="90" workbookViewId="0">
      <selection activeCell="B1" sqref="B1"/>
    </sheetView>
  </sheetViews>
  <sheetFormatPr defaultRowHeight="15" x14ac:dyDescent="0.25"/>
  <cols>
    <col min="1" max="1" width="0" hidden="1" customWidth="1"/>
    <col min="2" max="2" width="2.42578125" style="62" customWidth="1"/>
    <col min="3" max="3" width="51.85546875" customWidth="1"/>
    <col min="4" max="10" width="22.710937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4" s="3" customFormat="1" x14ac:dyDescent="0.25"/>
    <row r="2" spans="3:14" s="3" customFormat="1" ht="31.5" x14ac:dyDescent="0.5">
      <c r="C2" s="128" t="s">
        <v>22</v>
      </c>
      <c r="D2" s="128"/>
      <c r="E2" s="128"/>
      <c r="F2" s="128"/>
      <c r="G2" s="128"/>
      <c r="H2" s="128"/>
      <c r="I2" s="128"/>
      <c r="J2" s="128"/>
      <c r="K2" s="56"/>
      <c r="L2" s="58"/>
      <c r="M2" s="56"/>
      <c r="N2" s="56"/>
    </row>
    <row r="3" spans="3:14" x14ac:dyDescent="0.25">
      <c r="C3" s="66"/>
      <c r="D3" s="66"/>
      <c r="E3" s="66"/>
      <c r="F3" s="66"/>
      <c r="G3" s="66"/>
      <c r="H3" s="66"/>
      <c r="I3" s="47"/>
    </row>
    <row r="4" spans="3:14" x14ac:dyDescent="0.25">
      <c r="C4" s="71"/>
      <c r="D4" s="232" t="s">
        <v>114</v>
      </c>
      <c r="E4" s="232"/>
      <c r="F4" s="232"/>
      <c r="G4" s="232"/>
      <c r="H4" s="232"/>
      <c r="I4" s="159"/>
      <c r="J4" s="1"/>
    </row>
    <row r="5" spans="3:14" x14ac:dyDescent="0.25">
      <c r="C5" s="71"/>
      <c r="D5" s="235" t="s">
        <v>36</v>
      </c>
      <c r="E5" s="235"/>
      <c r="F5" s="235"/>
      <c r="G5" s="235"/>
      <c r="H5" s="235"/>
      <c r="I5" s="159"/>
      <c r="J5" s="1"/>
    </row>
    <row r="6" spans="3:14" ht="45.75" customHeight="1" x14ac:dyDescent="0.25">
      <c r="C6" s="71"/>
      <c r="D6" s="130" t="s">
        <v>14</v>
      </c>
      <c r="E6" s="133" t="s">
        <v>78</v>
      </c>
      <c r="F6" s="131" t="s">
        <v>61</v>
      </c>
      <c r="G6" s="133" t="s">
        <v>109</v>
      </c>
      <c r="H6" s="131" t="s">
        <v>15</v>
      </c>
      <c r="J6" s="155"/>
      <c r="K6" s="160"/>
      <c r="L6" s="1"/>
      <c r="M6" s="1"/>
    </row>
    <row r="7" spans="3:14" x14ac:dyDescent="0.25">
      <c r="C7" s="71" t="s">
        <v>7</v>
      </c>
      <c r="D7" s="100">
        <f>'(1) Non-GAAP OI Rec'!K9</f>
        <v>299</v>
      </c>
      <c r="E7" s="101">
        <v>6</v>
      </c>
      <c r="F7" s="101">
        <v>43</v>
      </c>
      <c r="G7" s="101">
        <v>1</v>
      </c>
      <c r="H7" s="100">
        <f t="shared" ref="H7:H12" si="0">SUM(D7:G7)</f>
        <v>349</v>
      </c>
      <c r="J7" s="156"/>
      <c r="K7" s="160"/>
      <c r="L7" s="157"/>
      <c r="M7" s="1"/>
    </row>
    <row r="8" spans="3:14" x14ac:dyDescent="0.25">
      <c r="C8" s="107" t="s">
        <v>44</v>
      </c>
      <c r="D8" s="102">
        <v>-54</v>
      </c>
      <c r="E8" s="98">
        <v>0</v>
      </c>
      <c r="F8" s="98">
        <v>0</v>
      </c>
      <c r="G8" s="111">
        <v>0</v>
      </c>
      <c r="H8" s="102">
        <f t="shared" si="0"/>
        <v>-54</v>
      </c>
    </row>
    <row r="9" spans="3:14" x14ac:dyDescent="0.25">
      <c r="C9" s="72" t="s">
        <v>40</v>
      </c>
      <c r="D9" s="103">
        <f>D7+D8</f>
        <v>245</v>
      </c>
      <c r="E9" s="104">
        <f t="shared" ref="E9:F9" si="1">SUM(E7:E8)</f>
        <v>6</v>
      </c>
      <c r="F9" s="104">
        <f t="shared" si="1"/>
        <v>43</v>
      </c>
      <c r="G9" s="152">
        <f t="shared" ref="G9" si="2">SUM(G7:G8)</f>
        <v>1</v>
      </c>
      <c r="H9" s="103">
        <f t="shared" si="0"/>
        <v>295</v>
      </c>
      <c r="I9" s="113"/>
    </row>
    <row r="10" spans="3:14" x14ac:dyDescent="0.25">
      <c r="C10" s="107" t="s">
        <v>88</v>
      </c>
      <c r="D10" s="148">
        <f>'(5) Historical Fin - IS'!K11</f>
        <v>-48</v>
      </c>
      <c r="E10" s="149">
        <v>-2</v>
      </c>
      <c r="F10" s="149">
        <v>-11</v>
      </c>
      <c r="G10" s="149">
        <v>0</v>
      </c>
      <c r="H10" s="148">
        <f t="shared" si="0"/>
        <v>-61</v>
      </c>
    </row>
    <row r="11" spans="3:14" s="62" customFormat="1" x14ac:dyDescent="0.25">
      <c r="C11" s="147" t="s">
        <v>41</v>
      </c>
      <c r="D11" s="102">
        <f>D9+D10</f>
        <v>197</v>
      </c>
      <c r="E11" s="111">
        <f t="shared" ref="E11:G11" si="3">E9+E10</f>
        <v>4</v>
      </c>
      <c r="F11" s="111">
        <f t="shared" si="3"/>
        <v>32</v>
      </c>
      <c r="G11" s="111">
        <f t="shared" si="3"/>
        <v>1</v>
      </c>
      <c r="H11" s="102">
        <f t="shared" si="0"/>
        <v>234</v>
      </c>
    </row>
    <row r="12" spans="3:14" s="62" customFormat="1" x14ac:dyDescent="0.25">
      <c r="C12" s="147" t="s">
        <v>45</v>
      </c>
      <c r="D12" s="194">
        <v>0</v>
      </c>
      <c r="E12" s="113">
        <v>0</v>
      </c>
      <c r="F12" s="113">
        <v>0</v>
      </c>
      <c r="G12" s="113">
        <v>0</v>
      </c>
      <c r="H12" s="194">
        <f t="shared" si="0"/>
        <v>0</v>
      </c>
    </row>
    <row r="13" spans="3:14" ht="15" customHeight="1" thickBot="1" x14ac:dyDescent="0.3">
      <c r="C13" s="71" t="s">
        <v>49</v>
      </c>
      <c r="D13" s="105">
        <f t="shared" ref="D13:H13" si="4">D11-D12</f>
        <v>197</v>
      </c>
      <c r="E13" s="99">
        <f t="shared" si="4"/>
        <v>4</v>
      </c>
      <c r="F13" s="99">
        <f t="shared" si="4"/>
        <v>32</v>
      </c>
      <c r="G13" s="99">
        <f t="shared" si="4"/>
        <v>1</v>
      </c>
      <c r="H13" s="105">
        <f t="shared" si="4"/>
        <v>234</v>
      </c>
      <c r="J13" s="62"/>
      <c r="K13" s="62"/>
      <c r="L13" s="62"/>
      <c r="M13" s="62"/>
    </row>
    <row r="14" spans="3:14" ht="15.75" thickTop="1" x14ac:dyDescent="0.25">
      <c r="C14" s="71"/>
      <c r="D14" s="102"/>
      <c r="E14" s="98"/>
      <c r="F14" s="98"/>
      <c r="G14" s="111"/>
      <c r="H14" s="102"/>
    </row>
    <row r="15" spans="3:14" x14ac:dyDescent="0.25">
      <c r="C15" s="72" t="s">
        <v>50</v>
      </c>
      <c r="D15" s="87">
        <f>D13/D16</f>
        <v>1.3680555555555556</v>
      </c>
      <c r="E15" s="121">
        <f t="shared" ref="E15:G15" si="5">E13/E16</f>
        <v>2.7777777777777776E-2</v>
      </c>
      <c r="F15" s="121">
        <f>ROUND(F13/F16,2)</f>
        <v>0.22</v>
      </c>
      <c r="G15" s="121">
        <f t="shared" si="5"/>
        <v>6.9444444444444441E-3</v>
      </c>
      <c r="H15" s="87">
        <f>H13/H16</f>
        <v>1.625</v>
      </c>
    </row>
    <row r="16" spans="3:14" x14ac:dyDescent="0.25">
      <c r="C16" s="107" t="s">
        <v>51</v>
      </c>
      <c r="D16" s="102">
        <f>'(2) Non-GAAP Financial Measures'!K31</f>
        <v>144</v>
      </c>
      <c r="E16" s="98">
        <f>D16</f>
        <v>144</v>
      </c>
      <c r="F16" s="111">
        <f>D16</f>
        <v>144</v>
      </c>
      <c r="G16" s="111">
        <f>E16</f>
        <v>144</v>
      </c>
      <c r="H16" s="102">
        <f>D16</f>
        <v>144</v>
      </c>
    </row>
    <row r="17" spans="3:18" x14ac:dyDescent="0.25">
      <c r="C17" s="71"/>
      <c r="D17" s="106"/>
      <c r="E17" s="107"/>
      <c r="F17" s="107"/>
      <c r="G17" s="107"/>
      <c r="H17" s="106"/>
    </row>
    <row r="18" spans="3:18" x14ac:dyDescent="0.25">
      <c r="C18" s="71"/>
      <c r="D18" s="106"/>
      <c r="E18" s="107"/>
      <c r="F18" s="107"/>
      <c r="G18" s="107"/>
      <c r="H18" s="106"/>
    </row>
    <row r="19" spans="3:18" x14ac:dyDescent="0.25">
      <c r="C19" s="71" t="s">
        <v>40</v>
      </c>
      <c r="D19" s="108">
        <f t="shared" ref="D19:G19" si="6">D9</f>
        <v>245</v>
      </c>
      <c r="E19" s="109">
        <f t="shared" si="6"/>
        <v>6</v>
      </c>
      <c r="F19" s="109">
        <f t="shared" si="6"/>
        <v>43</v>
      </c>
      <c r="G19" s="109">
        <f t="shared" si="6"/>
        <v>1</v>
      </c>
      <c r="H19" s="108">
        <f>SUM(D19:G19)</f>
        <v>295</v>
      </c>
    </row>
    <row r="20" spans="3:18" x14ac:dyDescent="0.25">
      <c r="C20" s="71" t="s">
        <v>6</v>
      </c>
      <c r="D20" s="102">
        <f>'(2) Non-GAAP Financial Measures'!K7</f>
        <v>24</v>
      </c>
      <c r="E20" s="98">
        <v>0</v>
      </c>
      <c r="F20" s="98">
        <v>0</v>
      </c>
      <c r="G20" s="111">
        <v>0</v>
      </c>
      <c r="H20" s="102">
        <f>SUM(D20:G20)</f>
        <v>24</v>
      </c>
    </row>
    <row r="21" spans="3:18" s="62" customFormat="1" x14ac:dyDescent="0.25">
      <c r="C21" s="71" t="s">
        <v>68</v>
      </c>
      <c r="D21" s="102">
        <v>44</v>
      </c>
      <c r="E21" s="111">
        <v>0</v>
      </c>
      <c r="F21" s="111">
        <f>-F19</f>
        <v>-43</v>
      </c>
      <c r="G21" s="111">
        <v>0</v>
      </c>
      <c r="H21" s="102">
        <f>SUM(D21:G21)</f>
        <v>1</v>
      </c>
    </row>
    <row r="22" spans="3:18" x14ac:dyDescent="0.25">
      <c r="C22" s="71" t="s">
        <v>1</v>
      </c>
      <c r="D22" s="102">
        <v>46</v>
      </c>
      <c r="E22" s="98">
        <v>0</v>
      </c>
      <c r="F22" s="98">
        <v>0</v>
      </c>
      <c r="G22" s="111">
        <v>0</v>
      </c>
      <c r="H22" s="102">
        <f>SUM(D22:G22)</f>
        <v>46</v>
      </c>
      <c r="J22" s="62"/>
      <c r="K22" s="62"/>
      <c r="L22" s="62"/>
      <c r="M22" s="62"/>
    </row>
    <row r="23" spans="3:18" ht="15" customHeight="1" thickBot="1" x14ac:dyDescent="0.3">
      <c r="C23" s="71" t="s">
        <v>16</v>
      </c>
      <c r="D23" s="105">
        <f t="shared" ref="D23:H23" si="7">SUM(D19:D20)+SUM(D21:D22)</f>
        <v>359</v>
      </c>
      <c r="E23" s="99">
        <f t="shared" si="7"/>
        <v>6</v>
      </c>
      <c r="F23" s="99">
        <f t="shared" si="7"/>
        <v>0</v>
      </c>
      <c r="G23" s="99">
        <f t="shared" si="7"/>
        <v>1</v>
      </c>
      <c r="H23" s="105">
        <f t="shared" si="7"/>
        <v>366</v>
      </c>
    </row>
    <row r="24" spans="3:18" s="62" customFormat="1" ht="15" customHeight="1" thickTop="1" x14ac:dyDescent="0.25">
      <c r="C24" s="136" t="s">
        <v>55</v>
      </c>
      <c r="D24" s="135">
        <f>D23/'(4) Historical Fin - Segments'!K26</f>
        <v>0.11039360393603936</v>
      </c>
      <c r="E24" s="137"/>
      <c r="F24" s="137"/>
      <c r="G24" s="137"/>
      <c r="H24" s="135">
        <f>H23/'(4) Historical Fin - Segments'!K26</f>
        <v>0.11254612546125461</v>
      </c>
      <c r="I24" s="137"/>
      <c r="J24" s="137"/>
      <c r="O24"/>
      <c r="P24"/>
      <c r="Q24"/>
      <c r="R24"/>
    </row>
    <row r="25" spans="3:18" s="62" customFormat="1" x14ac:dyDescent="0.25">
      <c r="C25" s="71"/>
      <c r="D25" s="71"/>
      <c r="E25" s="71"/>
      <c r="F25" s="71"/>
      <c r="G25" s="71"/>
      <c r="H25" s="71"/>
    </row>
    <row r="26" spans="3:18" s="62" customFormat="1" x14ac:dyDescent="0.25">
      <c r="C26" s="71"/>
      <c r="D26" s="71"/>
      <c r="E26" s="71"/>
      <c r="F26" s="71"/>
      <c r="G26" s="71"/>
      <c r="H26" s="71"/>
      <c r="L26"/>
      <c r="M26"/>
      <c r="N26"/>
      <c r="O26"/>
    </row>
    <row r="27" spans="3:18" x14ac:dyDescent="0.25">
      <c r="C27" s="71"/>
      <c r="D27" s="236" t="s">
        <v>75</v>
      </c>
      <c r="E27" s="236"/>
      <c r="F27" s="236"/>
      <c r="G27" s="236"/>
      <c r="H27" s="236"/>
      <c r="I27" s="236"/>
      <c r="J27" s="236"/>
      <c r="K27" s="236"/>
      <c r="L27" s="62"/>
      <c r="M27" s="62"/>
      <c r="N27" s="62"/>
    </row>
    <row r="28" spans="3:18" x14ac:dyDescent="0.25">
      <c r="C28" s="71"/>
      <c r="D28" s="238" t="s">
        <v>36</v>
      </c>
      <c r="E28" s="238"/>
      <c r="F28" s="238"/>
      <c r="G28" s="238"/>
      <c r="H28" s="238"/>
      <c r="I28" s="238"/>
      <c r="J28" s="238"/>
      <c r="K28" s="238"/>
    </row>
    <row r="29" spans="3:18" ht="45.75" customHeight="1" x14ac:dyDescent="0.25">
      <c r="C29" s="71"/>
      <c r="D29" s="130" t="s">
        <v>14</v>
      </c>
      <c r="E29" s="133" t="s">
        <v>78</v>
      </c>
      <c r="F29" s="131" t="s">
        <v>61</v>
      </c>
      <c r="G29" s="131" t="s">
        <v>47</v>
      </c>
      <c r="H29" s="131" t="s">
        <v>77</v>
      </c>
      <c r="I29" s="133" t="s">
        <v>59</v>
      </c>
      <c r="J29" s="133" t="s">
        <v>53</v>
      </c>
      <c r="K29" s="131" t="s">
        <v>15</v>
      </c>
    </row>
    <row r="30" spans="3:18" x14ac:dyDescent="0.25">
      <c r="C30" s="71" t="s">
        <v>7</v>
      </c>
      <c r="D30" s="100">
        <v>261</v>
      </c>
      <c r="E30" s="101">
        <v>2</v>
      </c>
      <c r="F30" s="101">
        <v>43</v>
      </c>
      <c r="G30" s="101">
        <v>3</v>
      </c>
      <c r="H30" s="150">
        <v>0</v>
      </c>
      <c r="I30" s="101">
        <v>0</v>
      </c>
      <c r="J30" s="101">
        <v>0</v>
      </c>
      <c r="K30" s="100">
        <v>309</v>
      </c>
    </row>
    <row r="31" spans="3:18" x14ac:dyDescent="0.25">
      <c r="C31" s="107" t="s">
        <v>44</v>
      </c>
      <c r="D31" s="102">
        <v>-34</v>
      </c>
      <c r="E31" s="111">
        <v>0</v>
      </c>
      <c r="F31" s="111">
        <v>0</v>
      </c>
      <c r="G31" s="111">
        <v>0</v>
      </c>
      <c r="H31" s="151">
        <v>2</v>
      </c>
      <c r="I31" s="111">
        <v>-1</v>
      </c>
      <c r="J31" s="111">
        <v>0</v>
      </c>
      <c r="K31" s="102">
        <v>-33</v>
      </c>
    </row>
    <row r="32" spans="3:18" x14ac:dyDescent="0.25">
      <c r="C32" s="72" t="s">
        <v>40</v>
      </c>
      <c r="D32" s="103">
        <v>227</v>
      </c>
      <c r="E32" s="104">
        <v>2</v>
      </c>
      <c r="F32" s="104">
        <v>43</v>
      </c>
      <c r="G32" s="104">
        <v>3</v>
      </c>
      <c r="H32" s="152">
        <v>2</v>
      </c>
      <c r="I32" s="152">
        <v>-1</v>
      </c>
      <c r="J32" s="104">
        <v>0</v>
      </c>
      <c r="K32" s="103">
        <v>276</v>
      </c>
    </row>
    <row r="33" spans="3:11" x14ac:dyDescent="0.25">
      <c r="C33" s="107" t="s">
        <v>88</v>
      </c>
      <c r="D33" s="148">
        <v>-46</v>
      </c>
      <c r="E33" s="149">
        <v>0</v>
      </c>
      <c r="F33" s="149">
        <v>-11</v>
      </c>
      <c r="G33" s="149">
        <v>-1</v>
      </c>
      <c r="H33" s="151">
        <v>0</v>
      </c>
      <c r="I33" s="149">
        <v>0</v>
      </c>
      <c r="J33" s="149">
        <v>-1</v>
      </c>
      <c r="K33" s="148">
        <v>-59</v>
      </c>
    </row>
    <row r="34" spans="3:11" s="62" customFormat="1" x14ac:dyDescent="0.25">
      <c r="C34" s="71" t="s">
        <v>41</v>
      </c>
      <c r="D34" s="102">
        <v>181</v>
      </c>
      <c r="E34" s="111">
        <v>2</v>
      </c>
      <c r="F34" s="111">
        <v>32</v>
      </c>
      <c r="G34" s="111">
        <v>2</v>
      </c>
      <c r="H34" s="192">
        <v>2</v>
      </c>
      <c r="I34" s="111">
        <v>-1</v>
      </c>
      <c r="J34" s="111">
        <v>-1</v>
      </c>
      <c r="K34" s="102">
        <v>217</v>
      </c>
    </row>
    <row r="35" spans="3:11" s="62" customFormat="1" x14ac:dyDescent="0.25">
      <c r="C35" s="147" t="s">
        <v>45</v>
      </c>
      <c r="D35" s="102">
        <v>0</v>
      </c>
      <c r="E35" s="111">
        <v>0</v>
      </c>
      <c r="F35" s="111">
        <v>0</v>
      </c>
      <c r="G35" s="111">
        <v>0</v>
      </c>
      <c r="H35" s="189">
        <v>0</v>
      </c>
      <c r="I35" s="111">
        <v>0</v>
      </c>
      <c r="J35" s="111">
        <v>0</v>
      </c>
      <c r="K35" s="102">
        <v>0</v>
      </c>
    </row>
    <row r="36" spans="3:11" ht="15.75" thickBot="1" x14ac:dyDescent="0.3">
      <c r="C36" s="107" t="s">
        <v>49</v>
      </c>
      <c r="D36" s="105">
        <v>181</v>
      </c>
      <c r="E36" s="99">
        <v>2</v>
      </c>
      <c r="F36" s="99">
        <v>32</v>
      </c>
      <c r="G36" s="99">
        <v>2</v>
      </c>
      <c r="H36" s="153">
        <v>2</v>
      </c>
      <c r="I36" s="99">
        <v>-1</v>
      </c>
      <c r="J36" s="99">
        <v>-1</v>
      </c>
      <c r="K36" s="105">
        <v>217</v>
      </c>
    </row>
    <row r="37" spans="3:11" ht="15.75" thickTop="1" x14ac:dyDescent="0.25">
      <c r="C37" s="71"/>
      <c r="D37" s="102"/>
      <c r="E37" s="111"/>
      <c r="F37" s="111"/>
      <c r="G37" s="111"/>
      <c r="H37" s="151"/>
      <c r="I37" s="111"/>
      <c r="J37" s="111"/>
      <c r="K37" s="102"/>
    </row>
    <row r="38" spans="3:11" x14ac:dyDescent="0.25">
      <c r="C38" s="72" t="s">
        <v>50</v>
      </c>
      <c r="D38" s="87">
        <v>1.2569444444444444</v>
      </c>
      <c r="E38" s="121">
        <v>0.01</v>
      </c>
      <c r="F38" s="121">
        <v>0.22</v>
      </c>
      <c r="G38" s="121">
        <v>0.01</v>
      </c>
      <c r="H38" s="198">
        <v>0.01</v>
      </c>
      <c r="I38" s="121">
        <v>0</v>
      </c>
      <c r="J38" s="121">
        <v>0</v>
      </c>
      <c r="K38" s="87">
        <v>1.5069444444444444</v>
      </c>
    </row>
    <row r="39" spans="3:11" x14ac:dyDescent="0.25">
      <c r="C39" s="107" t="s">
        <v>51</v>
      </c>
      <c r="D39" s="102">
        <v>144</v>
      </c>
      <c r="E39" s="111">
        <v>144</v>
      </c>
      <c r="F39" s="111">
        <v>144</v>
      </c>
      <c r="G39" s="111">
        <v>144</v>
      </c>
      <c r="H39" s="151">
        <v>144</v>
      </c>
      <c r="I39" s="111">
        <v>144</v>
      </c>
      <c r="J39" s="111">
        <v>144</v>
      </c>
      <c r="K39" s="102">
        <v>144</v>
      </c>
    </row>
    <row r="40" spans="3:11" x14ac:dyDescent="0.25">
      <c r="C40" s="71"/>
      <c r="D40" s="106"/>
      <c r="E40" s="107"/>
      <c r="F40" s="107"/>
      <c r="G40" s="107"/>
      <c r="H40" s="71"/>
      <c r="I40" s="107"/>
      <c r="J40" s="107"/>
      <c r="K40" s="106"/>
    </row>
    <row r="41" spans="3:11" x14ac:dyDescent="0.25">
      <c r="C41" s="71"/>
      <c r="D41" s="106"/>
      <c r="E41" s="107"/>
      <c r="F41" s="107"/>
      <c r="G41" s="107"/>
      <c r="H41" s="71"/>
      <c r="I41" s="107"/>
      <c r="J41" s="107"/>
      <c r="K41" s="106"/>
    </row>
    <row r="42" spans="3:11" x14ac:dyDescent="0.25">
      <c r="C42" s="71" t="s">
        <v>40</v>
      </c>
      <c r="D42" s="108">
        <v>227</v>
      </c>
      <c r="E42" s="109">
        <v>2</v>
      </c>
      <c r="F42" s="109">
        <v>43</v>
      </c>
      <c r="G42" s="109">
        <v>3</v>
      </c>
      <c r="H42" s="154">
        <v>2</v>
      </c>
      <c r="I42" s="109">
        <v>-1</v>
      </c>
      <c r="J42" s="109">
        <v>0</v>
      </c>
      <c r="K42" s="108">
        <v>276</v>
      </c>
    </row>
    <row r="43" spans="3:11" x14ac:dyDescent="0.25">
      <c r="C43" s="71" t="s">
        <v>6</v>
      </c>
      <c r="D43" s="102">
        <v>16</v>
      </c>
      <c r="E43" s="111">
        <v>0</v>
      </c>
      <c r="F43" s="111">
        <v>0</v>
      </c>
      <c r="G43" s="111">
        <v>0</v>
      </c>
      <c r="H43" s="151">
        <v>0</v>
      </c>
      <c r="I43" s="111">
        <v>0</v>
      </c>
      <c r="J43" s="111">
        <v>0</v>
      </c>
      <c r="K43" s="102">
        <v>16</v>
      </c>
    </row>
    <row r="44" spans="3:11" x14ac:dyDescent="0.25">
      <c r="C44" s="71" t="s">
        <v>68</v>
      </c>
      <c r="D44" s="102">
        <v>47</v>
      </c>
      <c r="E44" s="111">
        <v>0</v>
      </c>
      <c r="F44" s="111">
        <v>-43</v>
      </c>
      <c r="G44" s="111">
        <v>-3</v>
      </c>
      <c r="H44" s="111">
        <v>0</v>
      </c>
      <c r="I44" s="111">
        <v>0</v>
      </c>
      <c r="J44" s="111">
        <v>0</v>
      </c>
      <c r="K44" s="102">
        <v>1</v>
      </c>
    </row>
    <row r="45" spans="3:11" x14ac:dyDescent="0.25">
      <c r="C45" s="71" t="s">
        <v>1</v>
      </c>
      <c r="D45" s="102">
        <v>34</v>
      </c>
      <c r="E45" s="111">
        <v>0</v>
      </c>
      <c r="F45" s="111">
        <v>0</v>
      </c>
      <c r="G45" s="111">
        <v>0</v>
      </c>
      <c r="H45" s="151">
        <v>-2</v>
      </c>
      <c r="I45" s="111">
        <v>0</v>
      </c>
      <c r="J45" s="111">
        <v>0</v>
      </c>
      <c r="K45" s="102">
        <v>32</v>
      </c>
    </row>
    <row r="46" spans="3:11" ht="15.75" thickBot="1" x14ac:dyDescent="0.3">
      <c r="C46" s="71" t="s">
        <v>16</v>
      </c>
      <c r="D46" s="105">
        <v>324</v>
      </c>
      <c r="E46" s="99">
        <v>2</v>
      </c>
      <c r="F46" s="99">
        <v>0</v>
      </c>
      <c r="G46" s="99">
        <v>0</v>
      </c>
      <c r="H46" s="153">
        <v>0</v>
      </c>
      <c r="I46" s="99">
        <v>-1</v>
      </c>
      <c r="J46" s="99">
        <v>0</v>
      </c>
      <c r="K46" s="105">
        <v>325</v>
      </c>
    </row>
    <row r="47" spans="3:11" ht="15.75" thickTop="1" x14ac:dyDescent="0.25">
      <c r="C47" s="136" t="s">
        <v>55</v>
      </c>
      <c r="D47" s="135">
        <v>0.10953346855983773</v>
      </c>
      <c r="E47" s="137"/>
      <c r="F47" s="137"/>
      <c r="G47" s="137"/>
      <c r="H47" s="137"/>
      <c r="I47" s="137"/>
      <c r="J47" s="137"/>
      <c r="K47" s="135">
        <v>0.10987153482082489</v>
      </c>
    </row>
    <row r="48" spans="3:11" x14ac:dyDescent="0.25">
      <c r="C48" s="136"/>
      <c r="D48" s="135"/>
      <c r="E48" s="137"/>
      <c r="F48" s="137"/>
      <c r="G48" s="137"/>
      <c r="H48" s="137"/>
      <c r="I48" s="137"/>
      <c r="J48" s="137"/>
    </row>
    <row r="49" spans="3:16" s="62" customFormat="1" x14ac:dyDescent="0.25">
      <c r="C49" s="136"/>
      <c r="D49" s="135"/>
      <c r="E49" s="137"/>
      <c r="F49" s="137"/>
      <c r="G49" s="137"/>
      <c r="H49" s="137"/>
      <c r="I49" s="137"/>
      <c r="J49" s="137"/>
    </row>
    <row r="50" spans="3:16" s="62" customFormat="1" x14ac:dyDescent="0.25">
      <c r="C50" s="71"/>
      <c r="D50" s="236" t="s">
        <v>118</v>
      </c>
      <c r="E50" s="236"/>
      <c r="F50" s="236"/>
      <c r="G50" s="236"/>
      <c r="H50" s="236"/>
      <c r="I50" s="236"/>
      <c r="J50" s="236"/>
      <c r="K50" s="236"/>
      <c r="L50" s="159"/>
      <c r="M50" s="1"/>
    </row>
    <row r="51" spans="3:16" s="62" customFormat="1" x14ac:dyDescent="0.25">
      <c r="C51" s="71"/>
      <c r="D51" s="235" t="s">
        <v>36</v>
      </c>
      <c r="E51" s="235"/>
      <c r="F51" s="235"/>
      <c r="G51" s="235"/>
      <c r="H51" s="235"/>
      <c r="I51" s="235"/>
      <c r="J51" s="235"/>
      <c r="K51" s="235"/>
      <c r="L51" s="159"/>
      <c r="M51" s="1"/>
    </row>
    <row r="52" spans="3:16" s="62" customFormat="1" ht="45.75" customHeight="1" x14ac:dyDescent="0.25">
      <c r="C52" s="71"/>
      <c r="D52" s="130" t="s">
        <v>14</v>
      </c>
      <c r="E52" s="133" t="s">
        <v>78</v>
      </c>
      <c r="F52" s="131" t="s">
        <v>61</v>
      </c>
      <c r="G52" s="131" t="s">
        <v>47</v>
      </c>
      <c r="H52" s="131" t="s">
        <v>77</v>
      </c>
      <c r="I52" s="133" t="s">
        <v>92</v>
      </c>
      <c r="J52" s="133" t="s">
        <v>109</v>
      </c>
      <c r="K52" s="131" t="s">
        <v>15</v>
      </c>
      <c r="M52" s="155"/>
      <c r="N52" s="160"/>
      <c r="O52" s="1"/>
      <c r="P52" s="1"/>
    </row>
    <row r="53" spans="3:16" s="62" customFormat="1" x14ac:dyDescent="0.25">
      <c r="C53" s="71" t="s">
        <v>7</v>
      </c>
      <c r="D53" s="100">
        <f>'(1) Non-GAAP OI Rec'!L9</f>
        <v>998</v>
      </c>
      <c r="E53" s="101">
        <v>39</v>
      </c>
      <c r="F53" s="101">
        <v>195</v>
      </c>
      <c r="G53" s="101">
        <v>2</v>
      </c>
      <c r="H53" s="150">
        <v>0</v>
      </c>
      <c r="I53" s="101">
        <v>0</v>
      </c>
      <c r="J53" s="101">
        <v>12</v>
      </c>
      <c r="K53" s="100">
        <f>SUM(D53:J53)</f>
        <v>1246</v>
      </c>
      <c r="M53" s="156"/>
      <c r="N53" s="160"/>
      <c r="O53" s="157"/>
      <c r="P53" s="1"/>
    </row>
    <row r="54" spans="3:16" s="62" customFormat="1" x14ac:dyDescent="0.25">
      <c r="C54" s="107" t="s">
        <v>44</v>
      </c>
      <c r="D54" s="102">
        <v>-217</v>
      </c>
      <c r="E54" s="111">
        <v>0</v>
      </c>
      <c r="F54" s="111">
        <v>0</v>
      </c>
      <c r="G54" s="111">
        <v>0</v>
      </c>
      <c r="H54" s="151">
        <v>5</v>
      </c>
      <c r="I54" s="111">
        <v>31</v>
      </c>
      <c r="J54" s="111">
        <v>0</v>
      </c>
      <c r="K54" s="102">
        <f>SUM(D54:J54)</f>
        <v>-181</v>
      </c>
    </row>
    <row r="55" spans="3:16" s="62" customFormat="1" x14ac:dyDescent="0.25">
      <c r="C55" s="72" t="s">
        <v>40</v>
      </c>
      <c r="D55" s="103">
        <f>D53+D54</f>
        <v>781</v>
      </c>
      <c r="E55" s="104">
        <f t="shared" ref="E55:J55" si="8">SUM(E53:E54)</f>
        <v>39</v>
      </c>
      <c r="F55" s="104">
        <f t="shared" si="8"/>
        <v>195</v>
      </c>
      <c r="G55" s="104">
        <f t="shared" ref="G55" si="9">SUM(G53:G54)</f>
        <v>2</v>
      </c>
      <c r="H55" s="152">
        <f t="shared" si="8"/>
        <v>5</v>
      </c>
      <c r="I55" s="152">
        <f t="shared" si="8"/>
        <v>31</v>
      </c>
      <c r="J55" s="152">
        <f t="shared" si="8"/>
        <v>12</v>
      </c>
      <c r="K55" s="103">
        <f>SUM(K53:K54)</f>
        <v>1065</v>
      </c>
      <c r="L55" s="113"/>
    </row>
    <row r="56" spans="3:16" s="62" customFormat="1" x14ac:dyDescent="0.25">
      <c r="C56" s="107" t="s">
        <v>88</v>
      </c>
      <c r="D56" s="148">
        <v>-152</v>
      </c>
      <c r="E56" s="149">
        <v>-10</v>
      </c>
      <c r="F56" s="149">
        <v>-49</v>
      </c>
      <c r="G56" s="149">
        <v>-1</v>
      </c>
      <c r="H56" s="149">
        <v>-1</v>
      </c>
      <c r="I56" s="149">
        <v>-8</v>
      </c>
      <c r="J56" s="149">
        <v>-3</v>
      </c>
      <c r="K56" s="148">
        <f>SUM(D56:J56)</f>
        <v>-224</v>
      </c>
    </row>
    <row r="57" spans="3:16" s="62" customFormat="1" x14ac:dyDescent="0.25">
      <c r="C57" s="147" t="s">
        <v>41</v>
      </c>
      <c r="D57" s="102">
        <f>D55+D56</f>
        <v>629</v>
      </c>
      <c r="E57" s="111">
        <f t="shared" ref="E57" si="10">E55+E56</f>
        <v>29</v>
      </c>
      <c r="F57" s="111">
        <f t="shared" ref="F57" si="11">F55+F56</f>
        <v>146</v>
      </c>
      <c r="G57" s="111">
        <f t="shared" ref="G57" si="12">G55+G56</f>
        <v>1</v>
      </c>
      <c r="H57" s="111">
        <f t="shared" ref="H57" si="13">H55+H56</f>
        <v>4</v>
      </c>
      <c r="I57" s="111">
        <f t="shared" ref="I57" si="14">I55+I56</f>
        <v>23</v>
      </c>
      <c r="J57" s="111">
        <f t="shared" ref="J57" si="15">J55+J56</f>
        <v>9</v>
      </c>
      <c r="K57" s="102">
        <f>SUM(D57:J57)</f>
        <v>841</v>
      </c>
    </row>
    <row r="58" spans="3:16" s="62" customFormat="1" x14ac:dyDescent="0.25">
      <c r="C58" s="147" t="s">
        <v>45</v>
      </c>
      <c r="D58" s="194">
        <v>1</v>
      </c>
      <c r="E58" s="113">
        <v>0</v>
      </c>
      <c r="F58" s="113">
        <v>0</v>
      </c>
      <c r="G58" s="113">
        <v>0</v>
      </c>
      <c r="H58" s="151">
        <v>0</v>
      </c>
      <c r="I58" s="113">
        <v>0</v>
      </c>
      <c r="J58" s="113">
        <v>0</v>
      </c>
      <c r="K58" s="148">
        <f>SUM(D58:J58)</f>
        <v>1</v>
      </c>
    </row>
    <row r="59" spans="3:16" s="62" customFormat="1" ht="15" customHeight="1" thickBot="1" x14ac:dyDescent="0.3">
      <c r="C59" s="71" t="s">
        <v>49</v>
      </c>
      <c r="D59" s="105">
        <f t="shared" ref="D59:K59" si="16">D57-D58</f>
        <v>628</v>
      </c>
      <c r="E59" s="99">
        <f t="shared" si="16"/>
        <v>29</v>
      </c>
      <c r="F59" s="99">
        <f t="shared" si="16"/>
        <v>146</v>
      </c>
      <c r="G59" s="99">
        <f t="shared" ref="G59" si="17">G57-G58</f>
        <v>1</v>
      </c>
      <c r="H59" s="99">
        <f t="shared" si="16"/>
        <v>4</v>
      </c>
      <c r="I59" s="99">
        <f t="shared" si="16"/>
        <v>23</v>
      </c>
      <c r="J59" s="99">
        <f t="shared" si="16"/>
        <v>9</v>
      </c>
      <c r="K59" s="105">
        <f t="shared" si="16"/>
        <v>840</v>
      </c>
    </row>
    <row r="60" spans="3:16" s="62" customFormat="1" ht="15.75" thickTop="1" x14ac:dyDescent="0.25">
      <c r="C60" s="71"/>
      <c r="D60" s="102"/>
      <c r="E60" s="111"/>
      <c r="F60" s="111"/>
      <c r="G60" s="111"/>
      <c r="H60" s="151"/>
      <c r="I60" s="111"/>
      <c r="J60" s="111"/>
      <c r="K60" s="102"/>
    </row>
    <row r="61" spans="3:16" s="62" customFormat="1" x14ac:dyDescent="0.25">
      <c r="C61" s="72" t="s">
        <v>50</v>
      </c>
      <c r="D61" s="87">
        <f>D59/D62</f>
        <v>4.3611111111111107</v>
      </c>
      <c r="E61" s="121">
        <f t="shared" ref="E61:K61" si="18">E59/E62</f>
        <v>0.2013888888888889</v>
      </c>
      <c r="F61" s="121">
        <f t="shared" si="18"/>
        <v>1.0138888888888888</v>
      </c>
      <c r="G61" s="121">
        <f t="shared" si="18"/>
        <v>6.9444444444444441E-3</v>
      </c>
      <c r="H61" s="121">
        <f t="shared" si="18"/>
        <v>2.7777777777777776E-2</v>
      </c>
      <c r="I61" s="121">
        <f t="shared" si="18"/>
        <v>0.15972222222222221</v>
      </c>
      <c r="J61" s="121">
        <f t="shared" si="18"/>
        <v>6.25E-2</v>
      </c>
      <c r="K61" s="87">
        <f t="shared" si="18"/>
        <v>5.833333333333333</v>
      </c>
    </row>
    <row r="62" spans="3:16" s="62" customFormat="1" x14ac:dyDescent="0.25">
      <c r="C62" s="107" t="s">
        <v>51</v>
      </c>
      <c r="D62" s="102">
        <v>144</v>
      </c>
      <c r="E62" s="111">
        <f>D62</f>
        <v>144</v>
      </c>
      <c r="F62" s="111">
        <f>D62</f>
        <v>144</v>
      </c>
      <c r="G62" s="111">
        <f>E62</f>
        <v>144</v>
      </c>
      <c r="H62" s="151">
        <f>D62</f>
        <v>144</v>
      </c>
      <c r="I62" s="111">
        <f>D62</f>
        <v>144</v>
      </c>
      <c r="J62" s="111">
        <f>D62</f>
        <v>144</v>
      </c>
      <c r="K62" s="102">
        <f>D62</f>
        <v>144</v>
      </c>
    </row>
    <row r="63" spans="3:16" s="62" customFormat="1" x14ac:dyDescent="0.25">
      <c r="C63" s="71"/>
      <c r="D63" s="106"/>
      <c r="E63" s="107"/>
      <c r="F63" s="107"/>
      <c r="G63" s="107"/>
      <c r="H63" s="71"/>
      <c r="I63" s="107"/>
      <c r="J63" s="107"/>
      <c r="K63" s="106"/>
    </row>
    <row r="64" spans="3:16" s="62" customFormat="1" x14ac:dyDescent="0.25">
      <c r="C64" s="71"/>
      <c r="D64" s="106"/>
      <c r="E64" s="107"/>
      <c r="F64" s="107"/>
      <c r="G64" s="107"/>
      <c r="H64" s="71"/>
      <c r="I64" s="107"/>
      <c r="J64" s="107"/>
      <c r="K64" s="106"/>
    </row>
    <row r="65" spans="3:11" s="62" customFormat="1" x14ac:dyDescent="0.25">
      <c r="C65" s="71" t="s">
        <v>40</v>
      </c>
      <c r="D65" s="108">
        <f t="shared" ref="D65:J65" si="19">D55</f>
        <v>781</v>
      </c>
      <c r="E65" s="109">
        <f t="shared" si="19"/>
        <v>39</v>
      </c>
      <c r="F65" s="109">
        <f t="shared" si="19"/>
        <v>195</v>
      </c>
      <c r="G65" s="109">
        <f t="shared" ref="G65" si="20">G55</f>
        <v>2</v>
      </c>
      <c r="H65" s="154">
        <f t="shared" si="19"/>
        <v>5</v>
      </c>
      <c r="I65" s="109">
        <f t="shared" si="19"/>
        <v>31</v>
      </c>
      <c r="J65" s="109">
        <f t="shared" si="19"/>
        <v>12</v>
      </c>
      <c r="K65" s="108">
        <f>SUM(D65:J65)</f>
        <v>1065</v>
      </c>
    </row>
    <row r="66" spans="3:11" s="62" customFormat="1" x14ac:dyDescent="0.25">
      <c r="C66" s="71" t="s">
        <v>6</v>
      </c>
      <c r="D66" s="102">
        <v>84</v>
      </c>
      <c r="E66" s="111">
        <v>0</v>
      </c>
      <c r="F66" s="111">
        <v>0</v>
      </c>
      <c r="G66" s="111">
        <v>0</v>
      </c>
      <c r="H66" s="151">
        <v>0</v>
      </c>
      <c r="I66" s="111">
        <v>0</v>
      </c>
      <c r="J66" s="111">
        <v>0</v>
      </c>
      <c r="K66" s="102">
        <f>SUM(D66:J66)</f>
        <v>84</v>
      </c>
    </row>
    <row r="67" spans="3:11" s="62" customFormat="1" x14ac:dyDescent="0.25">
      <c r="C67" s="71" t="s">
        <v>68</v>
      </c>
      <c r="D67" s="102">
        <v>198</v>
      </c>
      <c r="E67" s="111">
        <v>0</v>
      </c>
      <c r="F67" s="111">
        <f>-F65</f>
        <v>-195</v>
      </c>
      <c r="G67" s="111">
        <v>0</v>
      </c>
      <c r="H67" s="111">
        <v>0</v>
      </c>
      <c r="I67" s="111">
        <v>0</v>
      </c>
      <c r="J67" s="111">
        <v>0</v>
      </c>
      <c r="K67" s="102">
        <f>SUM(D67:J67)</f>
        <v>3</v>
      </c>
    </row>
    <row r="68" spans="3:11" s="62" customFormat="1" x14ac:dyDescent="0.25">
      <c r="C68" s="71" t="s">
        <v>47</v>
      </c>
      <c r="D68" s="102">
        <v>2</v>
      </c>
      <c r="E68" s="111">
        <v>0</v>
      </c>
      <c r="F68" s="111">
        <v>0</v>
      </c>
      <c r="G68" s="111">
        <f>-G65</f>
        <v>-2</v>
      </c>
      <c r="H68" s="111">
        <v>0</v>
      </c>
      <c r="I68" s="111">
        <v>0</v>
      </c>
      <c r="J68" s="111">
        <v>0</v>
      </c>
      <c r="K68" s="102">
        <f>SUM(D68:J68)</f>
        <v>0</v>
      </c>
    </row>
    <row r="69" spans="3:11" s="62" customFormat="1" x14ac:dyDescent="0.25">
      <c r="C69" s="71" t="s">
        <v>1</v>
      </c>
      <c r="D69" s="102">
        <v>179</v>
      </c>
      <c r="E69" s="111">
        <v>0</v>
      </c>
      <c r="F69" s="111">
        <v>0</v>
      </c>
      <c r="G69" s="111">
        <v>0</v>
      </c>
      <c r="H69" s="151">
        <v>-5</v>
      </c>
      <c r="I69" s="111">
        <v>0</v>
      </c>
      <c r="J69" s="111">
        <v>0</v>
      </c>
      <c r="K69" s="102">
        <f>SUM(D69:J69)</f>
        <v>174</v>
      </c>
    </row>
    <row r="70" spans="3:11" s="62" customFormat="1" ht="15" customHeight="1" thickBot="1" x14ac:dyDescent="0.3">
      <c r="C70" s="71" t="s">
        <v>16</v>
      </c>
      <c r="D70" s="105">
        <f t="shared" ref="D70:K70" si="21">SUM(D65:D66)+SUM(D67:D69)</f>
        <v>1244</v>
      </c>
      <c r="E70" s="99">
        <f t="shared" si="21"/>
        <v>39</v>
      </c>
      <c r="F70" s="99">
        <f t="shared" si="21"/>
        <v>0</v>
      </c>
      <c r="G70" s="99">
        <f t="shared" ref="G70" si="22">SUM(G65:G66)+SUM(G67:G69)</f>
        <v>0</v>
      </c>
      <c r="H70" s="153">
        <f t="shared" si="21"/>
        <v>0</v>
      </c>
      <c r="I70" s="99">
        <f t="shared" si="21"/>
        <v>31</v>
      </c>
      <c r="J70" s="99">
        <f t="shared" si="21"/>
        <v>12</v>
      </c>
      <c r="K70" s="105">
        <f t="shared" si="21"/>
        <v>1326</v>
      </c>
    </row>
    <row r="71" spans="3:11" s="62" customFormat="1" ht="15" customHeight="1" thickTop="1" x14ac:dyDescent="0.25">
      <c r="C71" s="136" t="s">
        <v>55</v>
      </c>
      <c r="D71" s="135">
        <f>D70/12297</f>
        <v>0.10116288525656664</v>
      </c>
      <c r="E71" s="137"/>
      <c r="F71" s="137"/>
      <c r="G71" s="137"/>
      <c r="H71" s="137"/>
      <c r="I71" s="137"/>
      <c r="J71" s="137"/>
      <c r="K71" s="135">
        <f>K70/12297</f>
        <v>0.10783117833617956</v>
      </c>
    </row>
    <row r="72" spans="3:11" s="62" customFormat="1" x14ac:dyDescent="0.25">
      <c r="C72" s="71"/>
      <c r="D72" s="71"/>
      <c r="E72" s="71"/>
      <c r="F72" s="71"/>
      <c r="G72" s="71"/>
      <c r="H72" s="71"/>
    </row>
    <row r="73" spans="3:11" s="62" customFormat="1" x14ac:dyDescent="0.25">
      <c r="C73" s="71"/>
      <c r="D73" s="71"/>
      <c r="E73" s="71"/>
      <c r="F73" s="71"/>
      <c r="G73" s="71"/>
      <c r="H73" s="71"/>
    </row>
    <row r="74" spans="3:11" s="62" customFormat="1" x14ac:dyDescent="0.25">
      <c r="C74" s="71"/>
      <c r="D74" s="236" t="s">
        <v>76</v>
      </c>
      <c r="E74" s="236"/>
      <c r="F74" s="236"/>
      <c r="G74" s="236"/>
      <c r="H74" s="236"/>
      <c r="I74" s="236"/>
      <c r="J74" s="236"/>
      <c r="K74" s="236"/>
    </row>
    <row r="75" spans="3:11" s="62" customFormat="1" x14ac:dyDescent="0.25">
      <c r="C75" s="71"/>
      <c r="D75" s="237" t="s">
        <v>119</v>
      </c>
      <c r="E75" s="237"/>
      <c r="F75" s="237"/>
      <c r="G75" s="237"/>
      <c r="H75" s="237"/>
      <c r="I75" s="237"/>
      <c r="J75" s="237"/>
      <c r="K75" s="237"/>
    </row>
    <row r="76" spans="3:11" s="62" customFormat="1" ht="45.75" customHeight="1" x14ac:dyDescent="0.25">
      <c r="C76" s="71"/>
      <c r="D76" s="130" t="s">
        <v>14</v>
      </c>
      <c r="E76" s="131" t="s">
        <v>78</v>
      </c>
      <c r="F76" s="131" t="s">
        <v>63</v>
      </c>
      <c r="G76" s="131" t="s">
        <v>47</v>
      </c>
      <c r="H76" s="131" t="s">
        <v>77</v>
      </c>
      <c r="I76" s="131" t="s">
        <v>59</v>
      </c>
      <c r="J76" s="131" t="s">
        <v>53</v>
      </c>
      <c r="K76" s="131" t="s">
        <v>15</v>
      </c>
    </row>
    <row r="77" spans="3:11" s="62" customFormat="1" x14ac:dyDescent="0.25">
      <c r="C77" s="71" t="s">
        <v>7</v>
      </c>
      <c r="D77" s="199">
        <v>912</v>
      </c>
      <c r="E77" s="150">
        <v>5</v>
      </c>
      <c r="F77" s="150">
        <v>171</v>
      </c>
      <c r="G77" s="150">
        <v>11</v>
      </c>
      <c r="H77" s="150">
        <v>0</v>
      </c>
      <c r="I77" s="150">
        <v>0</v>
      </c>
      <c r="J77" s="101">
        <v>0</v>
      </c>
      <c r="K77" s="199">
        <v>1099</v>
      </c>
    </row>
    <row r="78" spans="3:11" s="62" customFormat="1" x14ac:dyDescent="0.25">
      <c r="C78" s="71" t="s">
        <v>44</v>
      </c>
      <c r="D78" s="200">
        <v>-46</v>
      </c>
      <c r="E78" s="151">
        <v>0</v>
      </c>
      <c r="F78" s="151">
        <v>0</v>
      </c>
      <c r="G78" s="151">
        <v>0</v>
      </c>
      <c r="H78" s="151">
        <v>2</v>
      </c>
      <c r="I78" s="151">
        <v>-88</v>
      </c>
      <c r="J78" s="111">
        <v>0</v>
      </c>
      <c r="K78" s="200">
        <v>-132</v>
      </c>
    </row>
    <row r="79" spans="3:11" s="62" customFormat="1" x14ac:dyDescent="0.25">
      <c r="C79" s="72" t="s">
        <v>40</v>
      </c>
      <c r="D79" s="201">
        <v>866</v>
      </c>
      <c r="E79" s="152">
        <v>5</v>
      </c>
      <c r="F79" s="152">
        <v>171</v>
      </c>
      <c r="G79" s="152">
        <v>11</v>
      </c>
      <c r="H79" s="152">
        <v>2</v>
      </c>
      <c r="I79" s="152">
        <v>-88</v>
      </c>
      <c r="J79" s="104">
        <v>0</v>
      </c>
      <c r="K79" s="201">
        <v>967</v>
      </c>
    </row>
    <row r="80" spans="3:11" s="62" customFormat="1" x14ac:dyDescent="0.25">
      <c r="C80" s="71" t="s">
        <v>120</v>
      </c>
      <c r="D80" s="200">
        <v>-196</v>
      </c>
      <c r="E80" s="151">
        <v>-1</v>
      </c>
      <c r="F80" s="151">
        <v>-43</v>
      </c>
      <c r="G80" s="151">
        <v>-3</v>
      </c>
      <c r="H80" s="151">
        <v>0</v>
      </c>
      <c r="I80" s="151">
        <v>22</v>
      </c>
      <c r="J80" s="111">
        <v>7</v>
      </c>
      <c r="K80" s="200">
        <v>-214</v>
      </c>
    </row>
    <row r="81" spans="3:11" s="62" customFormat="1" x14ac:dyDescent="0.25">
      <c r="C81" s="71" t="s">
        <v>41</v>
      </c>
      <c r="D81" s="191">
        <v>670</v>
      </c>
      <c r="E81" s="192">
        <v>4</v>
      </c>
      <c r="F81" s="192">
        <v>128</v>
      </c>
      <c r="G81" s="192">
        <v>8</v>
      </c>
      <c r="H81" s="192">
        <v>2</v>
      </c>
      <c r="I81" s="192">
        <v>-66</v>
      </c>
      <c r="J81" s="193">
        <v>7</v>
      </c>
      <c r="K81" s="191">
        <v>753</v>
      </c>
    </row>
    <row r="82" spans="3:11" s="62" customFormat="1" x14ac:dyDescent="0.25">
      <c r="C82" s="72" t="s">
        <v>45</v>
      </c>
      <c r="D82" s="188">
        <v>3</v>
      </c>
      <c r="E82" s="189">
        <v>0</v>
      </c>
      <c r="F82" s="189">
        <v>0</v>
      </c>
      <c r="G82" s="189">
        <v>0</v>
      </c>
      <c r="H82" s="189">
        <v>0</v>
      </c>
      <c r="I82" s="189">
        <v>0</v>
      </c>
      <c r="J82" s="190">
        <v>0</v>
      </c>
      <c r="K82" s="188">
        <v>3</v>
      </c>
    </row>
    <row r="83" spans="3:11" s="62" customFormat="1" ht="15.75" thickBot="1" x14ac:dyDescent="0.3">
      <c r="C83" s="71" t="s">
        <v>23</v>
      </c>
      <c r="D83" s="202">
        <v>667</v>
      </c>
      <c r="E83" s="153">
        <v>4</v>
      </c>
      <c r="F83" s="153">
        <v>128</v>
      </c>
      <c r="G83" s="153">
        <v>8</v>
      </c>
      <c r="H83" s="153">
        <v>2</v>
      </c>
      <c r="I83" s="153">
        <v>-66</v>
      </c>
      <c r="J83" s="99">
        <v>7</v>
      </c>
      <c r="K83" s="202">
        <v>750</v>
      </c>
    </row>
    <row r="84" spans="3:11" s="62" customFormat="1" ht="15.75" thickTop="1" x14ac:dyDescent="0.25">
      <c r="C84" s="147"/>
      <c r="D84" s="200"/>
      <c r="E84" s="151"/>
      <c r="F84" s="151"/>
      <c r="G84" s="151"/>
      <c r="H84" s="151"/>
      <c r="I84" s="151"/>
      <c r="J84" s="111"/>
      <c r="K84" s="200"/>
    </row>
    <row r="85" spans="3:11" s="62" customFormat="1" x14ac:dyDescent="0.25">
      <c r="C85" s="71" t="s">
        <v>121</v>
      </c>
      <c r="D85" s="203">
        <v>4.5999999999999996</v>
      </c>
      <c r="E85" s="198">
        <v>0.03</v>
      </c>
      <c r="F85" s="198">
        <v>0.88</v>
      </c>
      <c r="G85" s="198">
        <v>0.06</v>
      </c>
      <c r="H85" s="198">
        <v>0.01</v>
      </c>
      <c r="I85" s="121">
        <v>-0.46</v>
      </c>
      <c r="J85" s="121">
        <v>0.05</v>
      </c>
      <c r="K85" s="203">
        <v>5.17</v>
      </c>
    </row>
    <row r="86" spans="3:11" s="62" customFormat="1" x14ac:dyDescent="0.25">
      <c r="C86" s="71" t="s">
        <v>11</v>
      </c>
      <c r="D86" s="200">
        <v>145</v>
      </c>
      <c r="E86" s="151">
        <v>145</v>
      </c>
      <c r="F86" s="151">
        <v>145</v>
      </c>
      <c r="G86" s="151">
        <v>145</v>
      </c>
      <c r="H86" s="151">
        <v>145</v>
      </c>
      <c r="I86" s="151">
        <v>145</v>
      </c>
      <c r="J86" s="111">
        <v>145</v>
      </c>
      <c r="K86" s="200">
        <v>145</v>
      </c>
    </row>
    <row r="87" spans="3:11" s="62" customFormat="1" x14ac:dyDescent="0.25">
      <c r="C87" s="72"/>
      <c r="D87" s="204"/>
      <c r="E87" s="71"/>
      <c r="F87" s="71"/>
      <c r="G87" s="71"/>
      <c r="H87" s="71"/>
      <c r="I87" s="71"/>
      <c r="J87" s="107"/>
      <c r="K87" s="204"/>
    </row>
    <row r="88" spans="3:11" s="62" customFormat="1" x14ac:dyDescent="0.25">
      <c r="C88" s="107"/>
      <c r="D88" s="204"/>
      <c r="E88" s="71"/>
      <c r="F88" s="71"/>
      <c r="G88" s="71"/>
      <c r="H88" s="71"/>
      <c r="I88" s="71"/>
      <c r="J88" s="107"/>
      <c r="K88" s="204"/>
    </row>
    <row r="89" spans="3:11" s="62" customFormat="1" x14ac:dyDescent="0.25">
      <c r="C89" s="71" t="s">
        <v>40</v>
      </c>
      <c r="D89" s="205">
        <v>866</v>
      </c>
      <c r="E89" s="154">
        <v>5</v>
      </c>
      <c r="F89" s="154">
        <v>171</v>
      </c>
      <c r="G89" s="154">
        <v>11</v>
      </c>
      <c r="H89" s="154">
        <v>2</v>
      </c>
      <c r="I89" s="154">
        <v>-88</v>
      </c>
      <c r="J89" s="109">
        <v>0</v>
      </c>
      <c r="K89" s="205">
        <v>967</v>
      </c>
    </row>
    <row r="90" spans="3:11" s="62" customFormat="1" x14ac:dyDescent="0.25">
      <c r="C90" s="71" t="s">
        <v>6</v>
      </c>
      <c r="D90" s="200">
        <v>61</v>
      </c>
      <c r="E90" s="151">
        <v>0</v>
      </c>
      <c r="F90" s="151">
        <v>0</v>
      </c>
      <c r="G90" s="151">
        <v>0</v>
      </c>
      <c r="H90" s="151">
        <v>0</v>
      </c>
      <c r="I90" s="151">
        <v>0</v>
      </c>
      <c r="J90" s="111">
        <v>0</v>
      </c>
      <c r="K90" s="200">
        <v>61</v>
      </c>
    </row>
    <row r="91" spans="3:11" s="62" customFormat="1" x14ac:dyDescent="0.25">
      <c r="C91" s="71" t="s">
        <v>68</v>
      </c>
      <c r="D91" s="102">
        <v>184</v>
      </c>
      <c r="E91" s="111">
        <v>0</v>
      </c>
      <c r="F91" s="111">
        <v>-171</v>
      </c>
      <c r="G91" s="111">
        <v>-11</v>
      </c>
      <c r="H91" s="111">
        <v>0</v>
      </c>
      <c r="I91" s="111">
        <v>0</v>
      </c>
      <c r="J91" s="111">
        <v>0</v>
      </c>
      <c r="K91" s="102">
        <v>2</v>
      </c>
    </row>
    <row r="92" spans="3:11" s="62" customFormat="1" x14ac:dyDescent="0.25">
      <c r="C92" s="71" t="s">
        <v>1</v>
      </c>
      <c r="D92" s="200">
        <v>133</v>
      </c>
      <c r="E92" s="151">
        <v>0</v>
      </c>
      <c r="F92" s="151">
        <v>0</v>
      </c>
      <c r="G92" s="151">
        <v>0</v>
      </c>
      <c r="H92" s="151">
        <v>-2</v>
      </c>
      <c r="I92" s="151">
        <v>0</v>
      </c>
      <c r="J92" s="111">
        <v>0</v>
      </c>
      <c r="K92" s="200">
        <v>131</v>
      </c>
    </row>
    <row r="93" spans="3:11" s="62" customFormat="1" ht="15.75" thickBot="1" x14ac:dyDescent="0.3">
      <c r="C93" s="71" t="s">
        <v>16</v>
      </c>
      <c r="D93" s="202">
        <v>1244</v>
      </c>
      <c r="E93" s="153">
        <v>5</v>
      </c>
      <c r="F93" s="153">
        <v>0</v>
      </c>
      <c r="G93" s="153">
        <v>0</v>
      </c>
      <c r="H93" s="153">
        <v>0</v>
      </c>
      <c r="I93" s="153">
        <v>-88</v>
      </c>
      <c r="J93" s="99">
        <v>0</v>
      </c>
      <c r="K93" s="202">
        <v>1161</v>
      </c>
    </row>
    <row r="94" spans="3:11" s="62" customFormat="1" ht="15.75" thickTop="1" x14ac:dyDescent="0.25">
      <c r="C94" s="71" t="s">
        <v>55</v>
      </c>
      <c r="D94" s="135">
        <v>0.11209226887727518</v>
      </c>
      <c r="E94" s="137"/>
      <c r="F94" s="137"/>
      <c r="G94" s="137"/>
      <c r="H94" s="137"/>
      <c r="I94" s="137"/>
      <c r="J94" s="137"/>
      <c r="K94" s="135">
        <v>0.10461344386375923</v>
      </c>
    </row>
    <row r="95" spans="3:11" s="62" customFormat="1" x14ac:dyDescent="0.25">
      <c r="C95" s="136"/>
      <c r="D95" s="135"/>
      <c r="E95" s="137"/>
      <c r="F95" s="137"/>
      <c r="G95" s="137"/>
      <c r="H95" s="137"/>
      <c r="I95" s="137"/>
      <c r="J95" s="137"/>
    </row>
    <row r="97" spans="3:3" x14ac:dyDescent="0.25">
      <c r="C97" s="73" t="s">
        <v>48</v>
      </c>
    </row>
  </sheetData>
  <customSheetViews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3"/>
    </customSheetView>
  </customSheetViews>
  <mergeCells count="8">
    <mergeCell ref="D4:H4"/>
    <mergeCell ref="D5:H5"/>
    <mergeCell ref="D74:K74"/>
    <mergeCell ref="D75:K75"/>
    <mergeCell ref="D50:K50"/>
    <mergeCell ref="D51:K51"/>
    <mergeCell ref="D27:K27"/>
    <mergeCell ref="D28:K28"/>
  </mergeCells>
  <pageMargins left="0.25" right="0.25" top="0.75" bottom="0.75" header="0.3" footer="0.3"/>
  <pageSetup scale="44" orientation="portrait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23 K55 D10 F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F000CCB-C9C6-414C-8ECA-688D686B4F2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(9) Pro-Forma Information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'(9) Pro-Forma Information'!Print_Area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Needler, Katheryn K. [US-US]</cp:lastModifiedBy>
  <cp:lastPrinted>2021-02-23T00:00:46Z</cp:lastPrinted>
  <dcterms:created xsi:type="dcterms:W3CDTF">2016-03-16T16:47:56Z</dcterms:created>
  <dcterms:modified xsi:type="dcterms:W3CDTF">2021-02-23T00:01:27Z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0772d99a-9e05-44a2-b42b-2e10c14ad991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