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vestor Relations\2019\2019 Q3\"/>
    </mc:Choice>
  </mc:AlternateContent>
  <bookViews>
    <workbookView xWindow="0" yWindow="0" windowWidth="28800" windowHeight="10500" tabRatio="907" firstSheet="2" activeTab="9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  <sheet name="(9) Pro-Forma Information" sheetId="23" r:id="rId10"/>
  </sheets>
  <definedNames>
    <definedName name="_xlnm.Print_Area" localSheetId="1">'(1) Non-GAAP OI Rec'!$A$1:$K$19</definedName>
    <definedName name="_xlnm.Print_Area" localSheetId="2">'(2) Non-GAAP Financial Measures'!$A$1:$J$33</definedName>
    <definedName name="_xlnm.Print_Area" localSheetId="3">'(3) Seg Non GAAP OI Rec'!$A$1:$H$45</definedName>
    <definedName name="_xlnm.Print_Area" localSheetId="4">'(4) Historical Fin - Segments'!$A$1:$J$32</definedName>
    <definedName name="_xlnm.Print_Area" localSheetId="5">'(5) Historical Fin - IS'!$A$1:$J$20</definedName>
    <definedName name="_xlnm.Print_Area" localSheetId="6">'(6) Historical Fin - Non GAAP'!$B$1:$K$20</definedName>
    <definedName name="_xlnm.Print_Area" localSheetId="7">'(7) Non GAAP OI QoverQ'!$A$1:$H$78</definedName>
    <definedName name="_xlnm.Print_Area" localSheetId="8">'(8) New Format P&amp;L'!$B$1:$K$101</definedName>
    <definedName name="_xlnm.Print_Area" localSheetId="9">'(9) Pro-Forma Information'!$B$1:$J$35</definedName>
    <definedName name="_xlnm.Print_Area" localSheetId="0">Cover!$E$7:$J$10</definedName>
    <definedName name="Z_F10C164C_3902_48FA_903E_F42B48CB88C6_.wvu.PrintArea" localSheetId="8" hidden="1">'(8) New Format P&amp;L'!#REF!</definedName>
  </definedNames>
  <calcPr calcId="162913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J11" i="12" l="1"/>
  <c r="J10" i="12"/>
  <c r="I24" i="23" l="1"/>
  <c r="J24" i="23"/>
  <c r="H24" i="23"/>
  <c r="I15" i="23"/>
  <c r="J15" i="23"/>
  <c r="H15" i="23"/>
  <c r="E22" i="23"/>
  <c r="F22" i="23"/>
  <c r="G22" i="23"/>
  <c r="H22" i="23"/>
  <c r="H25" i="23" s="1"/>
  <c r="I22" i="23"/>
  <c r="I25" i="23" s="1"/>
  <c r="J22" i="23"/>
  <c r="J25" i="23" s="1"/>
  <c r="E13" i="23"/>
  <c r="F13" i="23"/>
  <c r="G13" i="23"/>
  <c r="H13" i="23"/>
  <c r="H16" i="23" s="1"/>
  <c r="I13" i="23"/>
  <c r="I16" i="23" s="1"/>
  <c r="J13" i="23"/>
  <c r="J16" i="23" s="1"/>
  <c r="D13" i="23"/>
  <c r="J30" i="23"/>
  <c r="J31" i="23" s="1"/>
  <c r="J34" i="23" s="1"/>
  <c r="J29" i="23"/>
  <c r="J33" i="23" s="1"/>
  <c r="F30" i="23"/>
  <c r="F29" i="23"/>
  <c r="F31" i="23" s="1"/>
  <c r="D30" i="23"/>
  <c r="D29" i="23"/>
  <c r="D22" i="23"/>
  <c r="E30" i="23"/>
  <c r="E29" i="23"/>
  <c r="G30" i="23"/>
  <c r="G29" i="23"/>
  <c r="H30" i="23"/>
  <c r="H29" i="23"/>
  <c r="H33" i="23" s="1"/>
  <c r="G31" i="23" l="1"/>
  <c r="D31" i="23"/>
  <c r="E31" i="23"/>
  <c r="H31" i="23"/>
  <c r="H34" i="23" s="1"/>
  <c r="I30" i="23" l="1"/>
  <c r="I29" i="23"/>
  <c r="I33" i="23" s="1"/>
  <c r="I31" i="23" l="1"/>
  <c r="I34" i="23" s="1"/>
  <c r="J40" i="12"/>
  <c r="J50" i="12" l="1"/>
  <c r="D50" i="12"/>
  <c r="J9" i="12" l="1"/>
  <c r="D23" i="12"/>
  <c r="D22" i="12"/>
  <c r="D21" i="12"/>
  <c r="D20" i="12"/>
  <c r="D12" i="12"/>
  <c r="F9" i="13"/>
  <c r="E10" i="13"/>
  <c r="E9" i="13"/>
  <c r="E8" i="13"/>
  <c r="C11" i="13"/>
  <c r="C10" i="13"/>
  <c r="C9" i="13"/>
  <c r="C8" i="13"/>
  <c r="K96" i="12" l="1"/>
  <c r="D96" i="12"/>
  <c r="K73" i="12"/>
  <c r="D73" i="12"/>
  <c r="D10" i="12" l="1"/>
  <c r="D7" i="12"/>
  <c r="K12" i="6" l="1"/>
  <c r="K16" i="6"/>
  <c r="J17" i="5"/>
  <c r="J9" i="5"/>
  <c r="J8" i="5"/>
  <c r="G12" i="13" l="1"/>
  <c r="F12" i="13"/>
  <c r="E12" i="13"/>
  <c r="D12" i="13"/>
  <c r="C12" i="13"/>
  <c r="H11" i="13"/>
  <c r="H10" i="13"/>
  <c r="H9" i="13"/>
  <c r="H8" i="13"/>
  <c r="K10" i="6"/>
  <c r="K8" i="6"/>
  <c r="K7" i="6"/>
  <c r="J6" i="5"/>
  <c r="J10" i="5" s="1"/>
  <c r="J12" i="5" s="1"/>
  <c r="J14" i="5" s="1"/>
  <c r="J16" i="5" s="1"/>
  <c r="J28" i="4"/>
  <c r="J27" i="4"/>
  <c r="J26" i="4"/>
  <c r="H12" i="13" l="1"/>
  <c r="J11" i="10" l="1"/>
  <c r="J14" i="8"/>
  <c r="J15" i="8" s="1"/>
  <c r="K6" i="6" l="1"/>
  <c r="K9" i="6" s="1"/>
  <c r="K11" i="6" s="1"/>
  <c r="K13" i="6" s="1"/>
  <c r="K15" i="6" s="1"/>
  <c r="J6" i="10"/>
  <c r="J10" i="10" s="1"/>
  <c r="J15" i="10" s="1"/>
  <c r="J17" i="10" s="1"/>
  <c r="J24" i="10" s="1"/>
  <c r="J28" i="10" s="1"/>
  <c r="I15" i="8"/>
  <c r="J26" i="10" l="1"/>
  <c r="J27" i="10" s="1"/>
  <c r="J47" i="12" l="1"/>
  <c r="J41" i="12"/>
  <c r="I41" i="12"/>
  <c r="H41" i="12"/>
  <c r="G41" i="12"/>
  <c r="F41" i="12"/>
  <c r="E41" i="12"/>
  <c r="J16" i="12"/>
  <c r="I16" i="12"/>
  <c r="H16" i="12"/>
  <c r="G16" i="12"/>
  <c r="F16" i="12"/>
  <c r="E16" i="12"/>
  <c r="J8" i="6"/>
  <c r="J10" i="6"/>
  <c r="J7" i="6"/>
  <c r="I6" i="5" l="1"/>
  <c r="H21" i="11"/>
  <c r="H20" i="11"/>
  <c r="H19" i="11"/>
  <c r="H18" i="11"/>
  <c r="G22" i="11"/>
  <c r="F22" i="11"/>
  <c r="E22" i="11"/>
  <c r="D22" i="11"/>
  <c r="C22" i="11"/>
  <c r="I11" i="10"/>
  <c r="H22" i="11" l="1"/>
  <c r="J37" i="12" l="1"/>
  <c r="J35" i="12"/>
  <c r="E34" i="12"/>
  <c r="F34" i="12"/>
  <c r="F44" i="12" s="1"/>
  <c r="G34" i="12"/>
  <c r="G44" i="12" s="1"/>
  <c r="G49" i="12" s="1"/>
  <c r="H34" i="12"/>
  <c r="H36" i="12" s="1"/>
  <c r="H38" i="12" s="1"/>
  <c r="I34" i="12"/>
  <c r="I44" i="12" s="1"/>
  <c r="I49" i="12" s="1"/>
  <c r="J33" i="12"/>
  <c r="J32" i="12"/>
  <c r="J48" i="12"/>
  <c r="J46" i="12"/>
  <c r="J45" i="12"/>
  <c r="D34" i="12"/>
  <c r="D44" i="12" s="1"/>
  <c r="D49" i="12" s="1"/>
  <c r="J23" i="12"/>
  <c r="J22" i="12"/>
  <c r="J21" i="12"/>
  <c r="J20" i="12"/>
  <c r="J12" i="12"/>
  <c r="J8" i="12"/>
  <c r="J7" i="12"/>
  <c r="I9" i="12"/>
  <c r="I11" i="12" s="1"/>
  <c r="I13" i="12" s="1"/>
  <c r="H19" i="12"/>
  <c r="H24" i="12" s="1"/>
  <c r="G9" i="12"/>
  <c r="G19" i="12" s="1"/>
  <c r="G24" i="12" s="1"/>
  <c r="F9" i="12"/>
  <c r="F11" i="12" s="1"/>
  <c r="F13" i="12" s="1"/>
  <c r="E9" i="12"/>
  <c r="E11" i="12" s="1"/>
  <c r="E13" i="12" s="1"/>
  <c r="H20" i="13"/>
  <c r="H19" i="13"/>
  <c r="H18" i="13"/>
  <c r="H17" i="13"/>
  <c r="G21" i="13"/>
  <c r="F21" i="13"/>
  <c r="E21" i="13"/>
  <c r="D21" i="13"/>
  <c r="C21" i="13"/>
  <c r="I10" i="5"/>
  <c r="I12" i="5" s="1"/>
  <c r="I14" i="5" s="1"/>
  <c r="I16" i="5" s="1"/>
  <c r="I28" i="4"/>
  <c r="I27" i="4"/>
  <c r="I26" i="4"/>
  <c r="H11" i="11"/>
  <c r="H10" i="11"/>
  <c r="H9" i="11"/>
  <c r="H8" i="11"/>
  <c r="G12" i="11"/>
  <c r="F12" i="11"/>
  <c r="E12" i="11"/>
  <c r="D12" i="11"/>
  <c r="C12" i="11"/>
  <c r="G42" i="11"/>
  <c r="F42" i="11"/>
  <c r="E42" i="11"/>
  <c r="D42" i="11"/>
  <c r="C42" i="11"/>
  <c r="H41" i="11"/>
  <c r="H40" i="11"/>
  <c r="H39" i="11"/>
  <c r="H38" i="11"/>
  <c r="G32" i="11"/>
  <c r="F32" i="11"/>
  <c r="E32" i="11"/>
  <c r="D32" i="11"/>
  <c r="C32" i="11"/>
  <c r="H31" i="11"/>
  <c r="H30" i="11"/>
  <c r="H29" i="11"/>
  <c r="H28" i="11"/>
  <c r="J13" i="12" l="1"/>
  <c r="E44" i="12"/>
  <c r="E49" i="12" s="1"/>
  <c r="I19" i="12"/>
  <c r="I24" i="12" s="1"/>
  <c r="E36" i="12"/>
  <c r="E38" i="12" s="1"/>
  <c r="I36" i="12"/>
  <c r="I38" i="12" s="1"/>
  <c r="H11" i="12"/>
  <c r="H13" i="12" s="1"/>
  <c r="H44" i="12"/>
  <c r="H49" i="12" s="1"/>
  <c r="J34" i="12"/>
  <c r="J36" i="12" s="1"/>
  <c r="J38" i="12" s="1"/>
  <c r="G36" i="12"/>
  <c r="G38" i="12" s="1"/>
  <c r="F36" i="12"/>
  <c r="F38" i="12" s="1"/>
  <c r="D36" i="12"/>
  <c r="D38" i="12" s="1"/>
  <c r="G11" i="12"/>
  <c r="G13" i="12" s="1"/>
  <c r="F19" i="12"/>
  <c r="F24" i="12" s="1"/>
  <c r="E19" i="12"/>
  <c r="E24" i="12" s="1"/>
  <c r="H21" i="13"/>
  <c r="F49" i="12"/>
  <c r="H12" i="11"/>
  <c r="H32" i="11"/>
  <c r="H42" i="11"/>
  <c r="J44" i="12" l="1"/>
  <c r="J49" i="12" s="1"/>
  <c r="I14" i="8"/>
  <c r="J6" i="6" l="1"/>
  <c r="J9" i="6" s="1"/>
  <c r="J11" i="6" s="1"/>
  <c r="J13" i="6" s="1"/>
  <c r="J15" i="6" s="1"/>
  <c r="I6" i="10"/>
  <c r="I10" i="10" s="1"/>
  <c r="I15" i="10" s="1"/>
  <c r="I17" i="10" s="1"/>
  <c r="H26" i="4"/>
  <c r="I24" i="10" l="1"/>
  <c r="I28" i="10" s="1"/>
  <c r="I26" i="10"/>
  <c r="G26" i="4"/>
  <c r="F26" i="4"/>
  <c r="E26" i="4"/>
  <c r="D26" i="4"/>
  <c r="C26" i="4"/>
  <c r="I27" i="10" l="1"/>
  <c r="D9" i="12"/>
  <c r="I9" i="6"/>
  <c r="D19" i="12" l="1"/>
  <c r="J19" i="12" s="1"/>
  <c r="J24" i="12" s="1"/>
  <c r="J25" i="12" s="1"/>
  <c r="D11" i="12"/>
  <c r="D13" i="12" s="1"/>
  <c r="D15" i="12" s="1"/>
  <c r="J15" i="12" s="1"/>
  <c r="F27" i="4"/>
  <c r="F28" i="4"/>
  <c r="D24" i="12" l="1"/>
  <c r="D25" i="12" s="1"/>
  <c r="F66" i="13"/>
  <c r="E66" i="13"/>
  <c r="D66" i="13"/>
  <c r="C66" i="13"/>
  <c r="H65" i="13"/>
  <c r="H64" i="13"/>
  <c r="H66" i="13" l="1"/>
  <c r="E28" i="4"/>
  <c r="E27" i="4"/>
  <c r="D28" i="4" l="1"/>
  <c r="D27" i="4"/>
  <c r="D14" i="8"/>
  <c r="D11" i="10"/>
  <c r="D15" i="10" l="1"/>
  <c r="D17" i="10" s="1"/>
  <c r="D10" i="5"/>
  <c r="D12" i="5" s="1"/>
  <c r="D14" i="5" s="1"/>
  <c r="D16" i="5" s="1"/>
  <c r="E9" i="6"/>
  <c r="E11" i="6" s="1"/>
  <c r="E13" i="6" s="1"/>
  <c r="E15" i="6" s="1"/>
  <c r="D24" i="10" l="1"/>
  <c r="D26" i="10"/>
  <c r="D28" i="10" s="1"/>
  <c r="C28" i="4" l="1"/>
  <c r="C27" i="4"/>
</calcChain>
</file>

<file path=xl/sharedStrings.xml><?xml version="1.0" encoding="utf-8"?>
<sst xmlns="http://schemas.openxmlformats.org/spreadsheetml/2006/main" count="422" uniqueCount="123">
  <si>
    <t>Revenues</t>
  </si>
  <si>
    <t>Interest expense, net</t>
  </si>
  <si>
    <t>Non-GAAP operating income margin</t>
  </si>
  <si>
    <t>(in millions)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</si>
  <si>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</si>
  <si>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</si>
  <si>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</si>
  <si>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</si>
  <si>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</si>
  <si>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</si>
  <si>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</si>
  <si>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</si>
  <si>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Income tax (expense) benefit</t>
  </si>
  <si>
    <t>Operating income (loss)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</si>
  <si>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</si>
  <si>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</si>
  <si>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</si>
  <si>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</si>
  <si>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</si>
  <si>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</si>
  <si>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</si>
  <si>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</si>
  <si>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</si>
  <si>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</si>
  <si>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</si>
  <si>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</si>
  <si>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</si>
  <si>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</si>
  <si>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</si>
  <si>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</si>
  <si>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Health</t>
  </si>
  <si>
    <t xml:space="preserve">Civil </t>
  </si>
  <si>
    <t>Defense Solutions</t>
  </si>
  <si>
    <t>Non-GAAP operating income (loss)</t>
  </si>
  <si>
    <t xml:space="preserve">Non-GAAP operating income </t>
  </si>
  <si>
    <t>(in millions, except per share amounts)</t>
  </si>
  <si>
    <t xml:space="preserve">Corporate </t>
  </si>
  <si>
    <t xml:space="preserve">(in millions, except per share amounts) </t>
  </si>
  <si>
    <t>Non-GAAP net income</t>
  </si>
  <si>
    <t>Non-GAAP net income attributable to Leidos Holdings, Inc.</t>
  </si>
  <si>
    <t>Non-GAAP diluted EPS attributable to Leidos Holdings, Inc.</t>
  </si>
  <si>
    <t>Total adjustments from non-GAAP income</t>
  </si>
  <si>
    <t>Diluted EPS attributable to Leidos Holdings, Inc.</t>
  </si>
  <si>
    <t>Income before income taxes</t>
  </si>
  <si>
    <t>Net income</t>
  </si>
  <si>
    <t xml:space="preserve">Non-GAAP income before income taxes </t>
  </si>
  <si>
    <t>1QFY18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</si>
  <si>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1</t>
    </r>
  </si>
  <si>
    <t>Quarter Ended March 30, 2018</t>
  </si>
  <si>
    <t xml:space="preserve">   Other income (expense), net</t>
  </si>
  <si>
    <t>Non-operating expense, net</t>
  </si>
  <si>
    <t>Less: net income attributable to non-controlling interest</t>
  </si>
  <si>
    <t>Asset impairment charges</t>
  </si>
  <si>
    <t>Income tax expense adjusted to reflect non-GAAP adjustments</t>
  </si>
  <si>
    <t>Amortization of equity method investment</t>
  </si>
  <si>
    <t>2QFY18</t>
  </si>
  <si>
    <t>(1)  Calculation uses an estimated statutory tax rate on non-GAAP adjustments.</t>
  </si>
  <si>
    <t>3QFY18</t>
  </si>
  <si>
    <t>Quarter Ended September 28, 2018</t>
  </si>
  <si>
    <t>Net income attributable to Leidos common stockholders</t>
  </si>
  <si>
    <t>Diluted EPS attributable to Leidos common stockholders</t>
  </si>
  <si>
    <t>Diluted shares</t>
  </si>
  <si>
    <t>Quarter Ended June 29, 2018</t>
  </si>
  <si>
    <t xml:space="preserve">(1)  Calculation uses an estimated statutory tax rate on non-GAAP adjustments. </t>
  </si>
  <si>
    <t>Other tax adjustments</t>
  </si>
  <si>
    <t>4QFY18</t>
  </si>
  <si>
    <t>FY18</t>
  </si>
  <si>
    <t>Quarter Ended December 28, 2018</t>
  </si>
  <si>
    <t>Twelve Months Ended December 28, 2018</t>
  </si>
  <si>
    <t xml:space="preserve">Diluted EPS attributable to Leidos Holdings, Inc. </t>
  </si>
  <si>
    <t>Other income (expense), net</t>
  </si>
  <si>
    <t>EBITDA margin</t>
  </si>
  <si>
    <t>1QFY19</t>
  </si>
  <si>
    <t>Quarter Ended March 29, 2019</t>
  </si>
  <si>
    <r>
      <t>Income tax expense</t>
    </r>
    <r>
      <rPr>
        <vertAlign val="superscript"/>
        <sz val="9"/>
        <color rgb="FF201747"/>
        <rFont val="Arial"/>
        <family val="2"/>
      </rPr>
      <t>1</t>
    </r>
  </si>
  <si>
    <t>(2)  Earnings per share are computed independently for each of the quarters presented and therefore may not sum to the total for the fiscal year.</t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</si>
  <si>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2</t>
    </r>
  </si>
  <si>
    <t>Gain on sale of business</t>
  </si>
  <si>
    <t>Integration and restructuring costs</t>
  </si>
  <si>
    <t>(1) Earnings per share are computed independently for each of the quarters presented and therefore may not sum to the total for the fiscal year.</t>
  </si>
  <si>
    <r>
      <t>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1</t>
    </r>
  </si>
  <si>
    <r>
      <t>Income tax expense</t>
    </r>
    <r>
      <rPr>
        <vertAlign val="superscript"/>
        <sz val="10"/>
        <color rgb="FF201747"/>
        <rFont val="Arial"/>
        <family val="2"/>
      </rPr>
      <t>1</t>
    </r>
  </si>
  <si>
    <t>Amortization of acquired intangibles</t>
  </si>
  <si>
    <t>Amortization of internally developed intangible assets</t>
  </si>
  <si>
    <t>Amortization of intangibles</t>
  </si>
  <si>
    <r>
      <t>Defense Solutions</t>
    </r>
    <r>
      <rPr>
        <vertAlign val="superscript"/>
        <sz val="10"/>
        <color rgb="FF201747"/>
        <rFont val="Arial"/>
        <family val="2"/>
      </rPr>
      <t>1</t>
    </r>
  </si>
  <si>
    <r>
      <t>Civil</t>
    </r>
    <r>
      <rPr>
        <vertAlign val="superscript"/>
        <sz val="10"/>
        <color rgb="FF201747"/>
        <rFont val="Arial"/>
        <family val="2"/>
      </rPr>
      <t>1</t>
    </r>
  </si>
  <si>
    <r>
      <t>Defense Solutions</t>
    </r>
    <r>
      <rPr>
        <b/>
        <vertAlign val="superscript"/>
        <sz val="12"/>
        <color rgb="FF201747"/>
        <rFont val="Arial"/>
        <family val="2"/>
      </rPr>
      <t>1</t>
    </r>
  </si>
  <si>
    <r>
      <t>Civil</t>
    </r>
    <r>
      <rPr>
        <b/>
        <vertAlign val="superscript"/>
        <sz val="12"/>
        <color rgb="FF201747"/>
        <rFont val="Arial"/>
        <family val="2"/>
      </rPr>
      <t>1</t>
    </r>
  </si>
  <si>
    <t>(1) Prior year amounts have been recast for the contracts that were reassigned between the Defense Solutions and Civil reportable segments.</t>
  </si>
  <si>
    <t xml:space="preserve">(1) Prior year amounts have been recast for the contracts that were reassigned between the Defense Solutions and Civil reportable segments.
</t>
  </si>
  <si>
    <t>2QFY19</t>
  </si>
  <si>
    <t>Quarter Ended June 28, 2019</t>
  </si>
  <si>
    <t>Amortization expense</t>
  </si>
  <si>
    <t xml:space="preserve">(in millions, except for per share amounts) </t>
  </si>
  <si>
    <t>Gain (loss) on sale of business</t>
  </si>
  <si>
    <t>Note:  See definition of non-GAAP operating income on slide 12 in the Investor Presentation.</t>
  </si>
  <si>
    <t>3Q FY 19</t>
  </si>
  <si>
    <t>3QFY19</t>
  </si>
  <si>
    <t>Quarter Ended September 27, 2019</t>
  </si>
  <si>
    <t>Nine Months Ended September 27, 2019</t>
  </si>
  <si>
    <t>Nine Months Ended September 28, 2018</t>
  </si>
  <si>
    <t>Quarter Ended Sptember 27, 2019</t>
  </si>
  <si>
    <t>Quarter Ended Sptember 28, 2018</t>
  </si>
  <si>
    <t>Tax adjustments on assets held for sale</t>
  </si>
  <si>
    <t>Amortization of equity method investments</t>
  </si>
  <si>
    <t>Provided:  October 29, 2019</t>
  </si>
  <si>
    <t>Non-GAAP operating (loss) income</t>
  </si>
  <si>
    <t>Operating (loss) income</t>
  </si>
  <si>
    <r>
      <t>Income tax (expense) benefit</t>
    </r>
    <r>
      <rPr>
        <vertAlign val="superscript"/>
        <sz val="10"/>
        <color rgb="FF201747"/>
        <rFont val="Arial"/>
        <family val="2"/>
      </rPr>
      <t>1</t>
    </r>
  </si>
  <si>
    <t>(dollars in millions)</t>
  </si>
  <si>
    <t>Revenues, as reported</t>
  </si>
  <si>
    <t>Civil</t>
  </si>
  <si>
    <r>
      <t>Total Operations</t>
    </r>
    <r>
      <rPr>
        <sz val="10"/>
        <color rgb="FF201747"/>
        <rFont val="Arial"/>
        <family val="2"/>
      </rPr>
      <t> </t>
    </r>
  </si>
  <si>
    <t>Pro-Forma Financial Information ─ Segment Results</t>
  </si>
  <si>
    <t>(1)  Income tax expense is adjusted to reflect the non-GAAP adjustments. See definition of non-GAAP adjustments on slide 12 in the Investor Presentation.</t>
  </si>
  <si>
    <t>Commercial Cybersecurity Business (Divested on 2/20/2019)</t>
  </si>
  <si>
    <t xml:space="preserve">Pro-forma revenues </t>
  </si>
  <si>
    <t>Pro-forma revenues</t>
  </si>
  <si>
    <t>YoY "Organic Revenue Growth" on pro-forma revenues</t>
  </si>
  <si>
    <t>YoY revenue growth on reported revenues</t>
  </si>
  <si>
    <t>Health Staff Augmentation Business (Divested on 9/15/2019)</t>
  </si>
  <si>
    <t>Total Commercial Cyber and Health Staff Augmentation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</si>
</sst>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color rgb="FF201747"/>
      <name val="Arial"/>
      <family val="2"/>
    </font>
    <font>
      <b/>
      <vertAlign val="superscript"/>
      <sz val="12"/>
      <color rgb="FF201747"/>
      <name val="Arial"/>
      <family val="2"/>
    </font>
    <font>
      <b/>
      <sz val="20"/>
      <color rgb="FF7030A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0" fontId="7" fillId="0" borderId="0" xfId="0" applyFont="1" applyFill="1" applyAlignment="1">
      <alignment horizontal="left" wrapText="1" readingOrder="1"/>
    </xf>
    <xf numFmtId="165" fontId="7" fillId="0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1" fillId="0" borderId="0" xfId="0" applyFont="1"/>
    <xf numFmtId="0" fontId="0" fillId="0" borderId="0" xfId="0" applyFont="1"/>
    <xf numFmtId="0" fontId="23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wrapText="1" readingOrder="1"/>
    </xf>
    <xf numFmtId="165" fontId="10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/>
    <xf numFmtId="0" fontId="0" fillId="5" borderId="0" xfId="0" applyFill="1" applyBorder="1"/>
    <xf numFmtId="0" fontId="23" fillId="5" borderId="0" xfId="0" applyFont="1" applyFill="1" applyAlignment="1">
      <alignment horizontal="center"/>
    </xf>
    <xf numFmtId="0" fontId="24" fillId="6" borderId="0" xfId="0" applyFont="1" applyFill="1" applyAlignment="1"/>
    <xf numFmtId="0" fontId="26" fillId="5" borderId="0" xfId="0" applyFont="1" applyFill="1"/>
    <xf numFmtId="0" fontId="27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8" fillId="0" borderId="0" xfId="0" applyFont="1"/>
    <xf numFmtId="0" fontId="28" fillId="5" borderId="0" xfId="0" applyFont="1" applyFill="1"/>
    <xf numFmtId="0" fontId="29" fillId="5" borderId="0" xfId="0" applyFont="1" applyFill="1" applyAlignment="1"/>
    <xf numFmtId="0" fontId="29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0" fontId="30" fillId="0" borderId="0" xfId="0" applyFont="1"/>
    <xf numFmtId="164" fontId="5" fillId="0" borderId="0" xfId="2" applyNumberFormat="1" applyFont="1" applyFill="1" applyBorder="1" applyAlignment="1">
      <alignment horizontal="right" wrapText="1" readingOrder="1"/>
    </xf>
    <xf numFmtId="0" fontId="31" fillId="4" borderId="0" xfId="0" applyFont="1" applyFill="1" applyBorder="1" applyAlignment="1">
      <alignment horizontal="left" wrapText="1" readingOrder="1"/>
    </xf>
    <xf numFmtId="165" fontId="31" fillId="4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 applyBorder="1" applyAlignment="1">
      <alignment horizontal="lef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31" fillId="3" borderId="0" xfId="0" applyFont="1" applyFill="1" applyBorder="1" applyAlignment="1">
      <alignment horizontal="left" wrapText="1" readingOrder="1"/>
    </xf>
    <xf numFmtId="165" fontId="31" fillId="3" borderId="0" xfId="1" applyNumberFormat="1" applyFont="1" applyFill="1" applyBorder="1" applyAlignment="1">
      <alignment horizontal="right" wrapText="1" readingOrder="1"/>
    </xf>
    <xf numFmtId="0" fontId="30" fillId="5" borderId="0" xfId="0" applyFont="1" applyFill="1"/>
    <xf numFmtId="0" fontId="33" fillId="5" borderId="0" xfId="0" applyFont="1" applyFill="1"/>
    <xf numFmtId="0" fontId="34" fillId="0" borderId="0" xfId="0" applyFont="1" applyAlignment="1">
      <alignment horizontal="left" vertical="center" readingOrder="1"/>
    </xf>
    <xf numFmtId="44" fontId="10" fillId="0" borderId="0" xfId="2" applyFont="1" applyFill="1"/>
    <xf numFmtId="0" fontId="25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43" fontId="7" fillId="0" borderId="0" xfId="1" applyFont="1" applyFill="1" applyBorder="1" applyAlignment="1">
      <alignment horizontal="right"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44" fontId="10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7" fillId="0" borderId="0" xfId="2" applyNumberFormat="1" applyFont="1" applyBorder="1" applyAlignment="1">
      <alignment horizontal="left" readingOrder="1"/>
    </xf>
    <xf numFmtId="164" fontId="37" fillId="4" borderId="0" xfId="2" applyNumberFormat="1" applyFont="1" applyFill="1" applyBorder="1" applyAlignment="1">
      <alignment horizontal="left" readingOrder="1"/>
    </xf>
    <xf numFmtId="164" fontId="37" fillId="0" borderId="0" xfId="2" applyNumberFormat="1" applyFont="1" applyFill="1" applyBorder="1" applyAlignment="1">
      <alignment horizontal="left" readingOrder="1"/>
    </xf>
    <xf numFmtId="0" fontId="36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34" fillId="0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horizontal="left" vertical="top" wrapText="1" readingOrder="1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6" borderId="0" xfId="0" applyFont="1" applyFill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0" fontId="40" fillId="5" borderId="0" xfId="0" applyFont="1" applyFill="1" applyAlignment="1"/>
    <xf numFmtId="0" fontId="41" fillId="6" borderId="0" xfId="0" applyFont="1" applyFill="1" applyAlignment="1"/>
    <xf numFmtId="0" fontId="7" fillId="5" borderId="0" xfId="0" applyFont="1" applyFill="1" applyBorder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6" fontId="32" fillId="0" borderId="0" xfId="3" applyNumberFormat="1" applyFont="1" applyFill="1" applyBorder="1" applyAlignment="1">
      <alignment horizontal="right" wrapText="1" readingOrder="1"/>
    </xf>
    <xf numFmtId="0" fontId="24" fillId="5" borderId="0" xfId="0" applyFont="1" applyFill="1" applyAlignment="1"/>
    <xf numFmtId="0" fontId="7" fillId="0" borderId="0" xfId="0" applyFont="1" applyAlignment="1">
      <alignment vertical="center" readingOrder="1"/>
    </xf>
    <xf numFmtId="0" fontId="7" fillId="0" borderId="0" xfId="0" applyFont="1" applyFill="1" applyAlignment="1">
      <alignment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6" fillId="0" borderId="0" xfId="0" applyFont="1" applyFill="1"/>
    <xf numFmtId="0" fontId="10" fillId="0" borderId="0" xfId="0" applyFont="1" applyFill="1" applyAlignment="1">
      <alignment horizontal="center" wrapText="1"/>
    </xf>
    <xf numFmtId="0" fontId="24" fillId="2" borderId="0" xfId="0" applyFont="1" applyFill="1" applyBorder="1" applyAlignment="1">
      <alignment horizontal="left" readingOrder="1"/>
    </xf>
    <xf numFmtId="166" fontId="42" fillId="0" borderId="0" xfId="3" applyNumberFormat="1" applyFont="1" applyFill="1" applyBorder="1"/>
    <xf numFmtId="0" fontId="42" fillId="0" borderId="0" xfId="0" applyFont="1"/>
    <xf numFmtId="164" fontId="42" fillId="0" borderId="0" xfId="2" applyNumberFormat="1" applyFont="1" applyFill="1" applyBorder="1"/>
    <xf numFmtId="0" fontId="7" fillId="5" borderId="0" xfId="0" applyFont="1" applyFill="1" applyBorder="1"/>
    <xf numFmtId="0" fontId="7" fillId="0" borderId="0" xfId="0" applyFont="1" applyFill="1" applyBorder="1" applyAlignment="1">
      <alignment wrapText="1" readingOrder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0" fontId="28" fillId="0" borderId="0" xfId="0" applyFont="1" applyFill="1"/>
    <xf numFmtId="0" fontId="29" fillId="0" borderId="0" xfId="0" applyFont="1" applyFill="1" applyAlignment="1"/>
    <xf numFmtId="0" fontId="40" fillId="0" borderId="0" xfId="0" applyFont="1" applyFill="1" applyAlignment="1"/>
    <xf numFmtId="0" fontId="10" fillId="0" borderId="0" xfId="0" applyFont="1" applyFill="1" applyAlignment="1">
      <alignment wrapText="1" readingOrder="1"/>
    </xf>
    <xf numFmtId="164" fontId="10" fillId="0" borderId="0" xfId="2" applyNumberFormat="1" applyFont="1" applyFill="1" applyBorder="1" applyAlignment="1">
      <alignment horizontal="right" wrapText="1" readingOrder="1"/>
    </xf>
    <xf numFmtId="0" fontId="34" fillId="0" borderId="0" xfId="0" applyFont="1" applyFill="1"/>
    <xf numFmtId="0" fontId="17" fillId="3" borderId="0" xfId="0" applyFont="1" applyFill="1" applyAlignment="1">
      <alignment horizontal="left" wrapText="1" readingOrder="1"/>
    </xf>
    <xf numFmtId="165" fontId="17" fillId="3" borderId="0" xfId="1" applyNumberFormat="1" applyFont="1" applyFill="1" applyAlignment="1">
      <alignment horizontal="right" wrapText="1" readingOrder="1"/>
    </xf>
    <xf numFmtId="165" fontId="14" fillId="3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/>
    <xf numFmtId="165" fontId="10" fillId="0" borderId="7" xfId="2" applyNumberFormat="1" applyFont="1" applyFill="1" applyBorder="1"/>
    <xf numFmtId="165" fontId="7" fillId="0" borderId="7" xfId="2" applyNumberFormat="1" applyFont="1" applyFill="1" applyBorder="1"/>
    <xf numFmtId="165" fontId="10" fillId="0" borderId="0" xfId="2" applyNumberFormat="1" applyFont="1" applyFill="1" applyBorder="1"/>
    <xf numFmtId="165" fontId="7" fillId="0" borderId="0" xfId="2" applyNumberFormat="1" applyFont="1" applyFill="1" applyBorder="1"/>
    <xf numFmtId="0" fontId="7" fillId="0" borderId="0" xfId="0" applyFont="1" applyFill="1" applyAlignment="1">
      <alignment wrapText="1"/>
    </xf>
    <xf numFmtId="165" fontId="10" fillId="0" borderId="5" xfId="1" applyNumberFormat="1" applyFont="1" applyFill="1" applyBorder="1"/>
    <xf numFmtId="165" fontId="7" fillId="0" borderId="5" xfId="1" applyNumberFormat="1" applyFont="1" applyFill="1" applyBorder="1"/>
    <xf numFmtId="164" fontId="10" fillId="0" borderId="7" xfId="1" applyNumberFormat="1" applyFont="1" applyBorder="1"/>
    <xf numFmtId="164" fontId="7" fillId="0" borderId="7" xfId="1" applyNumberFormat="1" applyFont="1" applyBorder="1"/>
    <xf numFmtId="165" fontId="10" fillId="0" borderId="0" xfId="1" applyNumberFormat="1" applyFont="1"/>
    <xf numFmtId="165" fontId="7" fillId="0" borderId="0" xfId="1" applyNumberFormat="1" applyFont="1"/>
    <xf numFmtId="165" fontId="10" fillId="0" borderId="7" xfId="1" applyNumberFormat="1" applyFont="1" applyBorder="1"/>
    <xf numFmtId="165" fontId="7" fillId="0" borderId="7" xfId="1" applyNumberFormat="1" applyFont="1" applyBorder="1"/>
    <xf numFmtId="165" fontId="10" fillId="0" borderId="7" xfId="2" applyNumberFormat="1" applyFont="1" applyBorder="1"/>
    <xf numFmtId="165" fontId="7" fillId="0" borderId="7" xfId="2" applyNumberFormat="1" applyFont="1" applyBorder="1"/>
    <xf numFmtId="165" fontId="10" fillId="0" borderId="0" xfId="2" applyNumberFormat="1" applyFont="1" applyBorder="1"/>
    <xf numFmtId="165" fontId="7" fillId="0" borderId="0" xfId="2" applyNumberFormat="1" applyFont="1" applyBorder="1"/>
    <xf numFmtId="164" fontId="10" fillId="0" borderId="6" xfId="2" applyNumberFormat="1" applyFont="1" applyBorder="1"/>
    <xf numFmtId="164" fontId="7" fillId="0" borderId="6" xfId="2" applyNumberFormat="1" applyFont="1" applyBorder="1"/>
    <xf numFmtId="44" fontId="10" fillId="0" borderId="0" xfId="2" applyFont="1"/>
    <xf numFmtId="44" fontId="7" fillId="0" borderId="0" xfId="2" applyFont="1"/>
    <xf numFmtId="0" fontId="10" fillId="0" borderId="0" xfId="0" applyFont="1"/>
    <xf numFmtId="164" fontId="10" fillId="0" borderId="0" xfId="1" applyNumberFormat="1" applyFont="1"/>
    <xf numFmtId="164" fontId="7" fillId="0" borderId="0" xfId="1" applyNumberFormat="1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0" fillId="0" borderId="0" xfId="0" applyFill="1" applyAlignment="1"/>
    <xf numFmtId="0" fontId="45" fillId="0" borderId="0" xfId="0" applyFont="1" applyAlignment="1">
      <alignment horizontal="center"/>
    </xf>
    <xf numFmtId="0" fontId="46" fillId="0" borderId="0" xfId="0" applyFont="1"/>
    <xf numFmtId="0" fontId="47" fillId="0" borderId="0" xfId="0" applyFont="1" applyAlignment="1">
      <alignment wrapText="1"/>
    </xf>
    <xf numFmtId="0" fontId="10" fillId="0" borderId="0" xfId="0" applyFont="1" applyFill="1" applyBorder="1" applyAlignment="1">
      <alignment horizontal="left" wrapText="1" readingOrder="1"/>
    </xf>
    <xf numFmtId="0" fontId="47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left" wrapText="1" readingOrder="1"/>
    </xf>
    <xf numFmtId="0" fontId="42" fillId="5" borderId="0" xfId="0" applyFont="1" applyFill="1" applyBorder="1" applyAlignment="1">
      <alignment horizontal="left" wrapText="1" readingOrder="1"/>
    </xf>
    <xf numFmtId="164" fontId="42" fillId="0" borderId="0" xfId="2" applyNumberFormat="1" applyFont="1" applyBorder="1" applyAlignment="1">
      <alignment horizontal="left" readingOrder="1"/>
    </xf>
    <xf numFmtId="0" fontId="10" fillId="3" borderId="0" xfId="0" applyFont="1" applyFill="1" applyBorder="1" applyAlignment="1">
      <alignment horizontal="left" wrapText="1" readingOrder="1"/>
    </xf>
    <xf numFmtId="164" fontId="47" fillId="3" borderId="0" xfId="2" applyNumberFormat="1" applyFont="1" applyFill="1" applyBorder="1" applyAlignment="1">
      <alignment horizontal="left" readingOrder="1"/>
    </xf>
    <xf numFmtId="0" fontId="7" fillId="3" borderId="0" xfId="0" applyFont="1" applyFill="1" applyBorder="1" applyAlignment="1">
      <alignment horizontal="left" wrapText="1" readingOrder="1"/>
    </xf>
    <xf numFmtId="164" fontId="7" fillId="3" borderId="0" xfId="2" applyNumberFormat="1" applyFont="1" applyFill="1" applyBorder="1" applyAlignment="1">
      <alignment horizontal="left" readingOrder="1"/>
    </xf>
    <xf numFmtId="165" fontId="7" fillId="3" borderId="5" xfId="2" applyNumberFormat="1" applyFont="1" applyFill="1" applyBorder="1" applyAlignment="1">
      <alignment horizontal="left" readingOrder="1"/>
    </xf>
    <xf numFmtId="166" fontId="7" fillId="3" borderId="0" xfId="3" applyNumberFormat="1" applyFont="1" applyFill="1" applyBorder="1" applyAlignment="1">
      <alignment horizontal="right" readingOrder="1"/>
    </xf>
    <xf numFmtId="0" fontId="28" fillId="0" borderId="0" xfId="0" quotePrefix="1" applyFont="1"/>
    <xf numFmtId="166" fontId="7" fillId="5" borderId="0" xfId="3" applyNumberFormat="1" applyFont="1" applyFill="1" applyBorder="1" applyAlignment="1">
      <alignment horizontal="right" readingOrder="1"/>
    </xf>
    <xf numFmtId="0" fontId="7" fillId="0" borderId="0" xfId="0" applyFont="1" applyBorder="1" applyAlignment="1">
      <alignment horizontal="left" wrapText="1" readingOrder="1"/>
    </xf>
    <xf numFmtId="164" fontId="47" fillId="0" borderId="0" xfId="2" applyNumberFormat="1" applyFont="1" applyBorder="1" applyAlignment="1">
      <alignment horizontal="left" readingOrder="1"/>
    </xf>
    <xf numFmtId="165" fontId="7" fillId="0" borderId="5" xfId="2" applyNumberFormat="1" applyFont="1" applyBorder="1" applyAlignment="1">
      <alignment horizontal="left" readingOrder="1"/>
    </xf>
    <xf numFmtId="166" fontId="7" fillId="0" borderId="0" xfId="3" applyNumberFormat="1" applyFont="1" applyBorder="1" applyAlignment="1">
      <alignment horizontal="right" readingOrder="1"/>
    </xf>
    <xf numFmtId="0" fontId="7" fillId="0" borderId="0" xfId="0" applyFont="1" applyFill="1" applyBorder="1" applyAlignment="1">
      <alignment horizontal="left" wrapText="1" readingOrder="1"/>
    </xf>
    <xf numFmtId="0" fontId="44" fillId="0" borderId="0" xfId="0" applyFont="1" applyAlignment="1"/>
    <xf numFmtId="0" fontId="38" fillId="0" borderId="0" xfId="0" applyFont="1" applyFill="1"/>
    <xf numFmtId="0" fontId="47" fillId="3" borderId="0" xfId="0" applyFont="1" applyFill="1" applyBorder="1" applyAlignment="1">
      <alignment wrapText="1"/>
    </xf>
    <xf numFmtId="0" fontId="28" fillId="3" borderId="0" xfId="0" applyFont="1" applyFill="1"/>
    <xf numFmtId="0" fontId="35" fillId="0" borderId="4" xfId="0" applyFont="1" applyFill="1" applyBorder="1" applyAlignment="1">
      <alignment horizontal="center" vertical="center" wrapText="1" readingOrder="1"/>
    </xf>
    <xf numFmtId="0" fontId="39" fillId="0" borderId="2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 readingOrder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opLeftCell="A4" zoomScale="90" zoomScaleNormal="90" workbookViewId="0">
      <selection activeCell="A4" sqref="A4"/>
    </sheetView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89" t="s">
        <v>28</v>
      </c>
      <c r="F7" s="88"/>
      <c r="G7" s="88"/>
      <c r="H7" s="88"/>
      <c r="I7" s="88"/>
      <c r="J7" s="88"/>
      <c r="K7" s="88"/>
    </row>
    <row r="8" spans="5:11" ht="33.75" x14ac:dyDescent="0.5">
      <c r="E8" s="89" t="s">
        <v>97</v>
      </c>
      <c r="F8" s="88"/>
      <c r="G8" s="88"/>
      <c r="H8" s="88"/>
      <c r="I8" s="88"/>
      <c r="J8" s="88"/>
      <c r="K8" s="88"/>
    </row>
    <row r="9" spans="5:11" ht="33.75" x14ac:dyDescent="0.5">
      <c r="E9" s="89" t="s">
        <v>29</v>
      </c>
      <c r="F9" s="88"/>
      <c r="G9" s="88"/>
      <c r="H9" s="88"/>
      <c r="I9" s="88"/>
      <c r="J9" s="88"/>
      <c r="K9" s="88"/>
    </row>
    <row r="10" spans="5:11" ht="28.5" x14ac:dyDescent="0.45">
      <c r="E10" s="147" t="s">
        <v>106</v>
      </c>
      <c r="G10" s="64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K35"/>
  <sheetViews>
    <sheetView showGridLines="0" tabSelected="1" zoomScaleNormal="100" zoomScaleSheetLayoutView="100" workbookViewId="0">
      <pane ySplit="4" topLeftCell="A5" activePane="bottomLeft" state="frozen"/>
      <selection activeCell="K4" sqref="K4"/>
      <selection pane="bottomLeft" activeCell="C31" sqref="C31"/>
    </sheetView>
  </sheetViews>
  <sheetFormatPr defaultRowHeight="15" x14ac:dyDescent="0.25"/>
  <cols>
    <col min="1" max="1" width="9.140625" style="66"/>
    <col min="2" max="2" width="2.42578125" style="66" customWidth="1"/>
    <col min="3" max="3" width="66.140625" style="66" customWidth="1"/>
    <col min="4" max="10" width="10.7109375" style="66" customWidth="1"/>
    <col min="11" max="16384" width="9.140625" style="66"/>
  </cols>
  <sheetData>
    <row r="2" spans="1:11" ht="26.25" x14ac:dyDescent="0.4">
      <c r="C2" s="217" t="s">
        <v>114</v>
      </c>
      <c r="D2" s="217"/>
      <c r="E2" s="217"/>
      <c r="F2" s="217"/>
      <c r="G2" s="217"/>
      <c r="H2" s="217"/>
      <c r="I2" s="217"/>
      <c r="J2" s="217"/>
    </row>
    <row r="3" spans="1:11" ht="11.25" customHeight="1" x14ac:dyDescent="0.5">
      <c r="C3" s="51"/>
      <c r="D3" s="196"/>
      <c r="E3" s="196"/>
      <c r="F3" s="196"/>
      <c r="G3" s="196"/>
      <c r="H3" s="196"/>
      <c r="I3" s="196"/>
      <c r="J3" s="196"/>
    </row>
    <row r="4" spans="1:11" s="70" customFormat="1" ht="13.5" thickBot="1" x14ac:dyDescent="0.25">
      <c r="A4" s="197"/>
      <c r="B4" s="197"/>
      <c r="C4" s="10"/>
      <c r="D4" s="16" t="s">
        <v>46</v>
      </c>
      <c r="E4" s="16" t="s">
        <v>55</v>
      </c>
      <c r="F4" s="16" t="s">
        <v>57</v>
      </c>
      <c r="G4" s="16" t="s">
        <v>65</v>
      </c>
      <c r="H4" s="16" t="s">
        <v>72</v>
      </c>
      <c r="I4" s="16" t="s">
        <v>91</v>
      </c>
      <c r="J4" s="16" t="s">
        <v>98</v>
      </c>
    </row>
    <row r="5" spans="1:11" s="70" customFormat="1" ht="15" customHeight="1" x14ac:dyDescent="0.2">
      <c r="C5" s="198"/>
      <c r="D5" s="234" t="s">
        <v>110</v>
      </c>
      <c r="E5" s="234"/>
      <c r="F5" s="234"/>
      <c r="G5" s="234"/>
      <c r="H5" s="234"/>
      <c r="I5" s="234"/>
      <c r="J5" s="234"/>
    </row>
    <row r="6" spans="1:11" s="70" customFormat="1" ht="12.75" x14ac:dyDescent="0.2">
      <c r="C6" s="199" t="s">
        <v>32</v>
      </c>
      <c r="D6" s="200"/>
      <c r="E6" s="200"/>
      <c r="F6" s="200"/>
      <c r="G6" s="200"/>
      <c r="H6" s="200"/>
      <c r="I6" s="200"/>
    </row>
    <row r="7" spans="1:11" s="70" customFormat="1" ht="12.75" customHeight="1" x14ac:dyDescent="0.2">
      <c r="C7" s="201" t="s">
        <v>111</v>
      </c>
      <c r="D7" s="28">
        <v>1189</v>
      </c>
      <c r="E7" s="28">
        <v>1262</v>
      </c>
      <c r="F7" s="28">
        <v>1250</v>
      </c>
      <c r="G7" s="28">
        <v>1265</v>
      </c>
      <c r="H7" s="28">
        <v>1267</v>
      </c>
      <c r="I7" s="28">
        <v>1346</v>
      </c>
      <c r="J7" s="28">
        <v>1354</v>
      </c>
    </row>
    <row r="8" spans="1:11" s="70" customFormat="1" ht="12.75" customHeight="1" x14ac:dyDescent="0.2">
      <c r="C8" s="201"/>
      <c r="D8" s="28"/>
      <c r="E8" s="28"/>
      <c r="F8" s="28"/>
      <c r="G8" s="28"/>
      <c r="H8" s="28"/>
      <c r="I8" s="28"/>
      <c r="J8" s="28"/>
    </row>
    <row r="9" spans="1:11" s="70" customFormat="1" ht="12.75" customHeight="1" x14ac:dyDescent="0.2">
      <c r="C9" s="202"/>
      <c r="D9" s="203"/>
      <c r="E9" s="203"/>
      <c r="F9" s="203"/>
      <c r="G9" s="203"/>
      <c r="H9" s="203"/>
      <c r="I9" s="203"/>
      <c r="J9" s="203"/>
    </row>
    <row r="10" spans="1:11" s="70" customFormat="1" ht="12.75" x14ac:dyDescent="0.2">
      <c r="C10" s="204" t="s">
        <v>112</v>
      </c>
      <c r="D10" s="205"/>
      <c r="E10" s="205"/>
      <c r="F10" s="205"/>
      <c r="G10" s="205"/>
      <c r="H10" s="205"/>
      <c r="I10" s="205"/>
      <c r="J10" s="205"/>
    </row>
    <row r="11" spans="1:11" s="70" customFormat="1" ht="12.75" x14ac:dyDescent="0.2">
      <c r="C11" s="206" t="s">
        <v>111</v>
      </c>
      <c r="D11" s="45">
        <v>829</v>
      </c>
      <c r="E11" s="45">
        <v>816</v>
      </c>
      <c r="F11" s="45">
        <v>881</v>
      </c>
      <c r="G11" s="45">
        <v>885</v>
      </c>
      <c r="H11" s="45">
        <v>847</v>
      </c>
      <c r="I11" s="45">
        <v>881</v>
      </c>
      <c r="J11" s="207">
        <v>973</v>
      </c>
    </row>
    <row r="12" spans="1:11" s="70" customFormat="1" ht="12.75" customHeight="1" x14ac:dyDescent="0.2">
      <c r="C12" s="206" t="s">
        <v>116</v>
      </c>
      <c r="D12" s="208">
        <v>19</v>
      </c>
      <c r="E12" s="208">
        <v>22</v>
      </c>
      <c r="F12" s="208">
        <v>23</v>
      </c>
      <c r="G12" s="208">
        <v>21</v>
      </c>
      <c r="H12" s="208">
        <v>11</v>
      </c>
      <c r="I12" s="208">
        <v>0</v>
      </c>
      <c r="J12" s="208">
        <v>0</v>
      </c>
    </row>
    <row r="13" spans="1:11" s="70" customFormat="1" ht="12.75" x14ac:dyDescent="0.2">
      <c r="C13" s="206" t="s">
        <v>117</v>
      </c>
      <c r="D13" s="207">
        <f>D11-D12</f>
        <v>810</v>
      </c>
      <c r="E13" s="207">
        <f t="shared" ref="E13:J13" si="0">E11-E12</f>
        <v>794</v>
      </c>
      <c r="F13" s="207">
        <f t="shared" si="0"/>
        <v>858</v>
      </c>
      <c r="G13" s="207">
        <f t="shared" si="0"/>
        <v>864</v>
      </c>
      <c r="H13" s="207">
        <f t="shared" si="0"/>
        <v>836</v>
      </c>
      <c r="I13" s="207">
        <f t="shared" si="0"/>
        <v>881</v>
      </c>
      <c r="J13" s="207">
        <f t="shared" si="0"/>
        <v>973</v>
      </c>
    </row>
    <row r="14" spans="1:11" s="70" customFormat="1" ht="12.75" x14ac:dyDescent="0.2">
      <c r="C14" s="206"/>
      <c r="D14" s="207"/>
      <c r="E14" s="207"/>
      <c r="F14" s="207"/>
      <c r="G14" s="207"/>
      <c r="H14" s="207"/>
      <c r="I14" s="207"/>
      <c r="J14" s="207"/>
    </row>
    <row r="15" spans="1:11" s="70" customFormat="1" ht="12.75" x14ac:dyDescent="0.2">
      <c r="C15" s="206" t="s">
        <v>120</v>
      </c>
      <c r="D15" s="209"/>
      <c r="E15" s="209"/>
      <c r="F15" s="209"/>
      <c r="G15" s="209"/>
      <c r="H15" s="209">
        <f>SUM(H11-D11)/D11</f>
        <v>2.1712907117008445E-2</v>
      </c>
      <c r="I15" s="209">
        <f t="shared" ref="I15:J15" si="1">SUM(I11-E11)/E11</f>
        <v>7.9656862745098034E-2</v>
      </c>
      <c r="J15" s="209">
        <f t="shared" si="1"/>
        <v>0.10442678774120318</v>
      </c>
    </row>
    <row r="16" spans="1:11" s="70" customFormat="1" ht="12.75" x14ac:dyDescent="0.2">
      <c r="C16" s="206" t="s">
        <v>119</v>
      </c>
      <c r="D16" s="209"/>
      <c r="E16" s="209"/>
      <c r="F16" s="209"/>
      <c r="G16" s="209"/>
      <c r="H16" s="209">
        <f>SUM(H13-D13)/D13</f>
        <v>3.2098765432098768E-2</v>
      </c>
      <c r="I16" s="209">
        <f t="shared" ref="I16:J16" si="2">SUM(I13-E13)/E13</f>
        <v>0.10957178841309824</v>
      </c>
      <c r="J16" s="209">
        <f t="shared" si="2"/>
        <v>0.13403263403263405</v>
      </c>
      <c r="K16" s="210"/>
    </row>
    <row r="17" spans="3:10" s="70" customFormat="1" ht="12.75" customHeight="1" x14ac:dyDescent="0.2">
      <c r="C17" s="201"/>
      <c r="D17" s="211"/>
      <c r="E17" s="211"/>
      <c r="F17" s="211"/>
      <c r="G17" s="211"/>
      <c r="H17" s="211"/>
      <c r="I17" s="211"/>
      <c r="J17" s="211"/>
    </row>
    <row r="18" spans="3:10" s="70" customFormat="1" ht="11.25" customHeight="1" x14ac:dyDescent="0.2">
      <c r="C18" s="212"/>
      <c r="D18" s="213"/>
      <c r="E18" s="213"/>
      <c r="F18" s="213"/>
      <c r="G18" s="213"/>
      <c r="H18" s="213"/>
      <c r="I18" s="213"/>
      <c r="J18" s="213"/>
    </row>
    <row r="19" spans="3:10" s="158" customFormat="1" ht="12.75" customHeight="1" x14ac:dyDescent="0.2">
      <c r="C19" s="199" t="s">
        <v>30</v>
      </c>
      <c r="D19" s="200"/>
      <c r="E19" s="200"/>
      <c r="F19" s="70"/>
      <c r="G19" s="200"/>
      <c r="H19" s="200"/>
      <c r="I19" s="200"/>
      <c r="J19" s="200"/>
    </row>
    <row r="20" spans="3:10" s="158" customFormat="1" ht="12.75" customHeight="1" x14ac:dyDescent="0.2">
      <c r="C20" s="201" t="s">
        <v>111</v>
      </c>
      <c r="D20" s="67">
        <v>425</v>
      </c>
      <c r="E20" s="67">
        <v>451</v>
      </c>
      <c r="F20" s="67">
        <v>444</v>
      </c>
      <c r="G20" s="67">
        <v>497</v>
      </c>
      <c r="H20" s="67">
        <v>463</v>
      </c>
      <c r="I20" s="67">
        <v>501</v>
      </c>
      <c r="J20" s="28">
        <v>508</v>
      </c>
    </row>
    <row r="21" spans="3:10" s="158" customFormat="1" ht="12.75" customHeight="1" x14ac:dyDescent="0.2">
      <c r="C21" s="201" t="s">
        <v>121</v>
      </c>
      <c r="D21" s="214">
        <v>34</v>
      </c>
      <c r="E21" s="214">
        <v>41</v>
      </c>
      <c r="F21" s="214">
        <v>40</v>
      </c>
      <c r="G21" s="214">
        <v>35</v>
      </c>
      <c r="H21" s="214">
        <v>25</v>
      </c>
      <c r="I21" s="214">
        <v>27</v>
      </c>
      <c r="J21" s="214">
        <v>21</v>
      </c>
    </row>
    <row r="22" spans="3:10" s="70" customFormat="1" ht="12.75" x14ac:dyDescent="0.2">
      <c r="C22" s="201" t="s">
        <v>118</v>
      </c>
      <c r="D22" s="28">
        <f>D20-D21</f>
        <v>391</v>
      </c>
      <c r="E22" s="28">
        <f t="shared" ref="E22:J22" si="3">E20-E21</f>
        <v>410</v>
      </c>
      <c r="F22" s="28">
        <f t="shared" si="3"/>
        <v>404</v>
      </c>
      <c r="G22" s="28">
        <f t="shared" si="3"/>
        <v>462</v>
      </c>
      <c r="H22" s="28">
        <f t="shared" si="3"/>
        <v>438</v>
      </c>
      <c r="I22" s="28">
        <f t="shared" si="3"/>
        <v>474</v>
      </c>
      <c r="J22" s="28">
        <f t="shared" si="3"/>
        <v>487</v>
      </c>
    </row>
    <row r="23" spans="3:10" s="70" customFormat="1" ht="12.75" x14ac:dyDescent="0.2">
      <c r="C23" s="201"/>
      <c r="D23" s="28"/>
      <c r="E23" s="28"/>
      <c r="F23" s="28"/>
      <c r="G23" s="28"/>
      <c r="H23" s="28"/>
      <c r="I23" s="28"/>
      <c r="J23" s="28"/>
    </row>
    <row r="24" spans="3:10" s="70" customFormat="1" ht="12.75" x14ac:dyDescent="0.2">
      <c r="C24" s="216" t="s">
        <v>120</v>
      </c>
      <c r="D24" s="211"/>
      <c r="E24" s="211"/>
      <c r="F24" s="211"/>
      <c r="G24" s="211"/>
      <c r="H24" s="211">
        <f>SUM(H20-D20)/D20</f>
        <v>8.9411764705882357E-2</v>
      </c>
      <c r="I24" s="211">
        <f t="shared" ref="I24:J24" si="4">SUM(I20-E20)/E20</f>
        <v>0.11086474501108648</v>
      </c>
      <c r="J24" s="211">
        <f t="shared" si="4"/>
        <v>0.14414414414414414</v>
      </c>
    </row>
    <row r="25" spans="3:10" s="70" customFormat="1" ht="12.75" x14ac:dyDescent="0.2">
      <c r="C25" s="216" t="s">
        <v>119</v>
      </c>
      <c r="D25" s="211"/>
      <c r="E25" s="211"/>
      <c r="F25" s="211"/>
      <c r="G25" s="211"/>
      <c r="H25" s="211">
        <f>SUM(H22-D22)/D22</f>
        <v>0.12020460358056266</v>
      </c>
      <c r="I25" s="211">
        <f t="shared" ref="I25:J25" si="5">SUM(I22-E22)/E22</f>
        <v>0.15609756097560976</v>
      </c>
      <c r="J25" s="211">
        <f t="shared" si="5"/>
        <v>0.20544554455445543</v>
      </c>
    </row>
    <row r="26" spans="3:10" s="70" customFormat="1" ht="12.75" x14ac:dyDescent="0.2">
      <c r="C26" s="201"/>
      <c r="D26" s="28"/>
      <c r="E26" s="28"/>
      <c r="F26" s="28"/>
      <c r="G26" s="28"/>
      <c r="H26" s="28"/>
      <c r="I26" s="28"/>
      <c r="J26" s="28"/>
    </row>
    <row r="27" spans="3:10" s="70" customFormat="1" ht="12.75" customHeight="1" x14ac:dyDescent="0.2">
      <c r="C27" s="201"/>
      <c r="D27" s="215"/>
      <c r="E27" s="215"/>
      <c r="F27" s="215"/>
      <c r="G27" s="215"/>
      <c r="H27" s="215"/>
      <c r="I27" s="215"/>
      <c r="J27" s="215"/>
    </row>
    <row r="28" spans="3:10" s="70" customFormat="1" ht="12.75" x14ac:dyDescent="0.2">
      <c r="C28" s="204" t="s">
        <v>113</v>
      </c>
      <c r="D28" s="219"/>
      <c r="E28" s="219"/>
      <c r="F28" s="220"/>
      <c r="G28" s="219"/>
      <c r="H28" s="219"/>
      <c r="I28" s="219"/>
      <c r="J28" s="219"/>
    </row>
    <row r="29" spans="3:10" s="70" customFormat="1" ht="12.75" x14ac:dyDescent="0.2">
      <c r="C29" s="206" t="s">
        <v>111</v>
      </c>
      <c r="D29" s="207">
        <f t="shared" ref="D29:J29" si="6">D7+D11+D20</f>
        <v>2443</v>
      </c>
      <c r="E29" s="207">
        <f t="shared" si="6"/>
        <v>2529</v>
      </c>
      <c r="F29" s="207">
        <f t="shared" si="6"/>
        <v>2575</v>
      </c>
      <c r="G29" s="207">
        <f t="shared" si="6"/>
        <v>2647</v>
      </c>
      <c r="H29" s="207">
        <f t="shared" si="6"/>
        <v>2577</v>
      </c>
      <c r="I29" s="207">
        <f t="shared" si="6"/>
        <v>2728</v>
      </c>
      <c r="J29" s="207">
        <f t="shared" si="6"/>
        <v>2835</v>
      </c>
    </row>
    <row r="30" spans="3:10" s="70" customFormat="1" ht="12.75" customHeight="1" x14ac:dyDescent="0.2">
      <c r="C30" s="206" t="s">
        <v>122</v>
      </c>
      <c r="D30" s="208">
        <f t="shared" ref="D30:J30" si="7">D12+D21</f>
        <v>53</v>
      </c>
      <c r="E30" s="208">
        <f t="shared" si="7"/>
        <v>63</v>
      </c>
      <c r="F30" s="208">
        <f t="shared" si="7"/>
        <v>63</v>
      </c>
      <c r="G30" s="208">
        <f t="shared" si="7"/>
        <v>56</v>
      </c>
      <c r="H30" s="208">
        <f t="shared" si="7"/>
        <v>36</v>
      </c>
      <c r="I30" s="208">
        <f t="shared" si="7"/>
        <v>27</v>
      </c>
      <c r="J30" s="208">
        <f t="shared" si="7"/>
        <v>21</v>
      </c>
    </row>
    <row r="31" spans="3:10" s="70" customFormat="1" ht="12.75" x14ac:dyDescent="0.2">
      <c r="C31" s="206" t="s">
        <v>118</v>
      </c>
      <c r="D31" s="207">
        <f t="shared" ref="D31:J31" si="8">D29-D30</f>
        <v>2390</v>
      </c>
      <c r="E31" s="207">
        <f t="shared" si="8"/>
        <v>2466</v>
      </c>
      <c r="F31" s="207">
        <f t="shared" si="8"/>
        <v>2512</v>
      </c>
      <c r="G31" s="207">
        <f t="shared" si="8"/>
        <v>2591</v>
      </c>
      <c r="H31" s="207">
        <f t="shared" si="8"/>
        <v>2541</v>
      </c>
      <c r="I31" s="207">
        <f t="shared" si="8"/>
        <v>2701</v>
      </c>
      <c r="J31" s="207">
        <f t="shared" si="8"/>
        <v>2814</v>
      </c>
    </row>
    <row r="32" spans="3:10" s="70" customFormat="1" ht="12.75" x14ac:dyDescent="0.2">
      <c r="C32" s="206"/>
      <c r="D32" s="207"/>
      <c r="E32" s="207"/>
      <c r="F32" s="207"/>
      <c r="G32" s="207"/>
      <c r="H32" s="207"/>
      <c r="I32" s="207"/>
      <c r="J32" s="207"/>
    </row>
    <row r="33" spans="3:10" s="70" customFormat="1" ht="12.75" customHeight="1" x14ac:dyDescent="0.2">
      <c r="C33" s="206" t="s">
        <v>120</v>
      </c>
      <c r="D33" s="209"/>
      <c r="E33" s="209"/>
      <c r="F33" s="209"/>
      <c r="G33" s="209"/>
      <c r="H33" s="209">
        <f>SUM(H29-D29)/D29</f>
        <v>5.4850593532541958E-2</v>
      </c>
      <c r="I33" s="209">
        <f t="shared" ref="I33:J33" si="9">SUM(I29-E29)/E29</f>
        <v>7.868722815342033E-2</v>
      </c>
      <c r="J33" s="209">
        <f t="shared" si="9"/>
        <v>0.10097087378640776</v>
      </c>
    </row>
    <row r="34" spans="3:10" s="70" customFormat="1" ht="12.75" x14ac:dyDescent="0.2">
      <c r="C34" s="206" t="s">
        <v>119</v>
      </c>
      <c r="D34" s="209"/>
      <c r="E34" s="209"/>
      <c r="F34" s="209"/>
      <c r="G34" s="209"/>
      <c r="H34" s="209">
        <f>SUM(H31-D31)/D31</f>
        <v>6.3179916317991636E-2</v>
      </c>
      <c r="I34" s="209">
        <f t="shared" ref="I34:J34" si="10">SUM(I31-E31)/E31</f>
        <v>9.5296025952960259E-2</v>
      </c>
      <c r="J34" s="209">
        <f t="shared" si="10"/>
        <v>0.12022292993630573</v>
      </c>
    </row>
    <row r="35" spans="3:10" s="70" customFormat="1" ht="12.75" x14ac:dyDescent="0.2"/>
  </sheetData>
  <mergeCells count="1">
    <mergeCell ref="D5:J5"/>
  </mergeCells>
  <pageMargins left="0.7" right="0.7" top="0.75" bottom="0.75" header="0.3" footer="0.3"/>
  <pageSetup scale="85" orientation="landscape" r:id="rId1"/>
  <headerFooter differentFirst="1">
    <oddHeader>&amp;C&amp;"Arial,Regular"&amp;09&amp;I&amp;K000000Leidos Proprietary</oddHeader>
    <oddFooter>&amp;C&amp;"Calibri,Regular"&amp;10</oddFooter>
    <evenHeader>&amp;C&amp;"Arial,Regular"&amp;09&amp;I&amp;K000000Leidos Proprietary</evenHeader>
    <evenFooter>&amp;C&amp;"Calibri,Regular"&amp;10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22"/>
  <sheetViews>
    <sheetView showGridLines="0" zoomScale="70" zoomScaleNormal="70" workbookViewId="0">
      <selection activeCell="D2" sqref="D2"/>
    </sheetView>
  </sheetViews>
  <sheetFormatPr defaultRowHeight="15" x14ac:dyDescent="0.25"/>
  <cols>
    <col min="1" max="1" width="2.42578125" customWidth="1"/>
    <col min="2" max="2" width="80.7109375" customWidth="1"/>
    <col min="3" max="8" width="17.28515625" customWidth="1"/>
    <col min="9" max="10" width="17.28515625" style="66" customWidth="1"/>
  </cols>
  <sheetData>
    <row r="2" spans="1:10" ht="31.5" x14ac:dyDescent="0.5">
      <c r="A2" s="6"/>
      <c r="B2" s="149" t="s">
        <v>22</v>
      </c>
    </row>
    <row r="3" spans="1:10" s="66" customFormat="1" ht="15.75" customHeight="1" x14ac:dyDescent="0.4">
      <c r="A3" s="6"/>
      <c r="B3" s="92"/>
    </row>
    <row r="4" spans="1:10" s="66" customFormat="1" ht="15.75" customHeight="1" x14ac:dyDescent="0.4">
      <c r="A4" s="6"/>
      <c r="B4" s="92"/>
    </row>
    <row r="5" spans="1:10" s="66" customFormat="1" ht="15.75" customHeight="1" x14ac:dyDescent="0.4">
      <c r="A5" s="6"/>
      <c r="B5" s="92"/>
    </row>
    <row r="6" spans="1:10" ht="15.75" customHeight="1" x14ac:dyDescent="0.4">
      <c r="A6" s="6"/>
      <c r="B6" s="52"/>
    </row>
    <row r="7" spans="1:10" ht="27" customHeight="1" thickBot="1" x14ac:dyDescent="0.35">
      <c r="A7" s="6"/>
      <c r="B7" s="4"/>
      <c r="C7" s="7" t="s">
        <v>46</v>
      </c>
      <c r="D7" s="7" t="s">
        <v>55</v>
      </c>
      <c r="E7" s="7" t="s">
        <v>57</v>
      </c>
      <c r="F7" s="7" t="s">
        <v>65</v>
      </c>
      <c r="G7" s="7" t="s">
        <v>66</v>
      </c>
      <c r="H7" s="7" t="s">
        <v>72</v>
      </c>
      <c r="I7" s="7" t="s">
        <v>91</v>
      </c>
      <c r="J7" s="7" t="s">
        <v>98</v>
      </c>
    </row>
    <row r="8" spans="1:10" ht="18" customHeight="1" x14ac:dyDescent="0.25">
      <c r="A8" s="6"/>
      <c r="B8" s="5"/>
      <c r="C8" s="221" t="s">
        <v>3</v>
      </c>
      <c r="D8" s="221"/>
      <c r="E8" s="221"/>
      <c r="F8" s="221"/>
      <c r="G8" s="221"/>
      <c r="H8" s="221"/>
      <c r="I8" s="221"/>
      <c r="J8" s="221"/>
    </row>
    <row r="9" spans="1:10" ht="18" x14ac:dyDescent="0.25">
      <c r="A9" s="6"/>
      <c r="B9" s="4" t="s">
        <v>8</v>
      </c>
      <c r="C9" s="81">
        <v>159</v>
      </c>
      <c r="D9" s="81">
        <v>199</v>
      </c>
      <c r="E9" s="81">
        <v>203</v>
      </c>
      <c r="F9" s="81">
        <v>188</v>
      </c>
      <c r="G9" s="81">
        <v>749</v>
      </c>
      <c r="H9" s="81">
        <v>192</v>
      </c>
      <c r="I9" s="81">
        <v>210</v>
      </c>
      <c r="J9" s="81">
        <v>249</v>
      </c>
    </row>
    <row r="10" spans="1:10" ht="17.25" customHeight="1" x14ac:dyDescent="0.25">
      <c r="A10" s="6"/>
      <c r="B10" s="82" t="s">
        <v>78</v>
      </c>
      <c r="C10" s="83">
        <v>17</v>
      </c>
      <c r="D10" s="83">
        <v>8</v>
      </c>
      <c r="E10" s="83">
        <v>7</v>
      </c>
      <c r="F10" s="83">
        <v>5</v>
      </c>
      <c r="G10" s="83">
        <v>37</v>
      </c>
      <c r="H10" s="83">
        <v>2</v>
      </c>
      <c r="I10" s="83">
        <v>1</v>
      </c>
      <c r="J10" s="83">
        <v>0</v>
      </c>
    </row>
    <row r="11" spans="1:10" ht="17.25" customHeight="1" x14ac:dyDescent="0.25">
      <c r="A11" s="6"/>
      <c r="B11" s="84" t="s">
        <v>82</v>
      </c>
      <c r="C11" s="85">
        <v>50</v>
      </c>
      <c r="D11" s="85">
        <v>51</v>
      </c>
      <c r="E11" s="85">
        <v>50</v>
      </c>
      <c r="F11" s="85">
        <v>50</v>
      </c>
      <c r="G11" s="85">
        <v>201</v>
      </c>
      <c r="H11" s="85">
        <v>42</v>
      </c>
      <c r="I11" s="85">
        <v>43</v>
      </c>
      <c r="J11" s="85">
        <v>43</v>
      </c>
    </row>
    <row r="12" spans="1:10" s="1" customFormat="1" ht="17.25" customHeight="1" x14ac:dyDescent="0.25">
      <c r="A12" s="18"/>
      <c r="B12" s="86" t="s">
        <v>54</v>
      </c>
      <c r="C12" s="87">
        <v>3</v>
      </c>
      <c r="D12" s="87">
        <v>2</v>
      </c>
      <c r="E12" s="87">
        <v>2</v>
      </c>
      <c r="F12" s="87">
        <v>3</v>
      </c>
      <c r="G12" s="87">
        <v>10</v>
      </c>
      <c r="H12" s="87">
        <v>3</v>
      </c>
      <c r="I12" s="87">
        <v>2</v>
      </c>
      <c r="J12" s="87">
        <v>3</v>
      </c>
    </row>
    <row r="13" spans="1:10" s="1" customFormat="1" ht="17.25" customHeight="1" x14ac:dyDescent="0.25">
      <c r="A13" s="18"/>
      <c r="B13" s="84" t="s">
        <v>52</v>
      </c>
      <c r="C13" s="85">
        <v>7</v>
      </c>
      <c r="D13" s="85">
        <v>0</v>
      </c>
      <c r="E13" s="85">
        <v>0</v>
      </c>
      <c r="F13" s="85">
        <v>0</v>
      </c>
      <c r="G13" s="85">
        <v>7</v>
      </c>
      <c r="H13" s="85">
        <v>0</v>
      </c>
      <c r="I13" s="85">
        <v>0</v>
      </c>
      <c r="J13" s="85">
        <v>0</v>
      </c>
    </row>
    <row r="14" spans="1:10" s="1" customFormat="1" ht="18" x14ac:dyDescent="0.25">
      <c r="A14" s="18"/>
      <c r="B14" s="138" t="s">
        <v>34</v>
      </c>
      <c r="C14" s="139">
        <v>236</v>
      </c>
      <c r="D14" s="139">
        <f>SUM(D9:D13)</f>
        <v>260</v>
      </c>
      <c r="E14" s="139">
        <v>262</v>
      </c>
      <c r="F14" s="139">
        <v>246</v>
      </c>
      <c r="G14" s="139">
        <v>1004</v>
      </c>
      <c r="H14" s="139">
        <v>239</v>
      </c>
      <c r="I14" s="139">
        <f>SUM(I9:I13)</f>
        <v>256</v>
      </c>
      <c r="J14" s="139">
        <f>SUM(J9:J13)</f>
        <v>295</v>
      </c>
    </row>
    <row r="15" spans="1:10" s="1" customFormat="1" ht="19.5" customHeight="1" x14ac:dyDescent="0.3">
      <c r="A15" s="18"/>
      <c r="B15" s="140" t="s">
        <v>2</v>
      </c>
      <c r="C15" s="141">
        <v>9.7000000000000003E-2</v>
      </c>
      <c r="D15" s="141">
        <v>0.10280743376828787</v>
      </c>
      <c r="E15" s="141">
        <v>0.10199999999999999</v>
      </c>
      <c r="F15" s="141">
        <v>9.2999999999999999E-2</v>
      </c>
      <c r="G15" s="141">
        <v>9.8000000000000004E-2</v>
      </c>
      <c r="H15" s="141">
        <v>9.2999999999999999E-2</v>
      </c>
      <c r="I15" s="141">
        <f>I14/2728</f>
        <v>9.3841642228739003E-2</v>
      </c>
      <c r="J15" s="141">
        <f>J14/2837</f>
        <v>0.10398308071906943</v>
      </c>
    </row>
    <row r="16" spans="1:10" x14ac:dyDescent="0.25">
      <c r="A16" s="6"/>
      <c r="B16" s="88"/>
    </row>
    <row r="17" spans="1:2" s="1" customFormat="1" x14ac:dyDescent="0.25">
      <c r="A17" s="18"/>
      <c r="B17" s="218" t="s">
        <v>96</v>
      </c>
    </row>
    <row r="18" spans="1:2" x14ac:dyDescent="0.25">
      <c r="A18" s="6"/>
      <c r="B18" s="88"/>
    </row>
    <row r="19" spans="1:2" x14ac:dyDescent="0.25">
      <c r="A19" s="6"/>
      <c r="B19" s="88"/>
    </row>
    <row r="20" spans="1:2" x14ac:dyDescent="0.25">
      <c r="A20" s="6"/>
      <c r="B20" s="88"/>
    </row>
    <row r="21" spans="1:2" x14ac:dyDescent="0.25">
      <c r="B21" s="88"/>
    </row>
    <row r="22" spans="1:2" x14ac:dyDescent="0.25">
      <c r="B22" s="1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1">
    <mergeCell ref="C8:J8"/>
  </mergeCells>
  <pageMargins left="0.7" right="0.7" top="0.75" bottom="0.75" header="0.3" footer="0.3"/>
  <pageSetup scale="53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4"/>
  <sheetViews>
    <sheetView showGridLines="0" zoomScaleNormal="100" workbookViewId="0">
      <selection activeCell="E1" sqref="E1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10" width="15.5703125" style="9" customWidth="1"/>
    <col min="11" max="16384" width="9.140625" style="9"/>
  </cols>
  <sheetData>
    <row r="2" spans="2:10" ht="31.5" x14ac:dyDescent="0.5">
      <c r="B2" s="126" t="s">
        <v>23</v>
      </c>
    </row>
    <row r="3" spans="2:10" ht="11.25" customHeight="1" x14ac:dyDescent="0.25"/>
    <row r="4" spans="2:10" ht="24" thickBot="1" x14ac:dyDescent="0.4">
      <c r="B4" s="8"/>
      <c r="C4" s="23" t="s">
        <v>46</v>
      </c>
      <c r="D4" s="23" t="s">
        <v>55</v>
      </c>
      <c r="E4" s="23" t="s">
        <v>57</v>
      </c>
      <c r="F4" s="23" t="s">
        <v>65</v>
      </c>
      <c r="G4" s="122" t="s">
        <v>66</v>
      </c>
      <c r="H4" s="23" t="s">
        <v>72</v>
      </c>
      <c r="I4" s="23" t="s">
        <v>91</v>
      </c>
      <c r="J4" s="23" t="s">
        <v>98</v>
      </c>
    </row>
    <row r="5" spans="2:10" ht="18" customHeight="1" x14ac:dyDescent="0.25">
      <c r="B5" s="2"/>
      <c r="C5" s="222" t="s">
        <v>35</v>
      </c>
      <c r="D5" s="222"/>
      <c r="E5" s="222"/>
      <c r="F5" s="222"/>
      <c r="G5" s="222"/>
      <c r="H5" s="222"/>
      <c r="I5" s="222"/>
      <c r="J5" s="222"/>
    </row>
    <row r="6" spans="2:10" x14ac:dyDescent="0.25">
      <c r="B6" s="22" t="s">
        <v>34</v>
      </c>
      <c r="C6" s="27">
        <v>236</v>
      </c>
      <c r="D6" s="27">
        <v>260</v>
      </c>
      <c r="E6" s="27">
        <v>262</v>
      </c>
      <c r="F6" s="27">
        <v>246</v>
      </c>
      <c r="G6" s="27">
        <v>1004</v>
      </c>
      <c r="H6" s="27">
        <v>239</v>
      </c>
      <c r="I6" s="27">
        <f>'(1) Non-GAAP OI Rec'!I14</f>
        <v>256</v>
      </c>
      <c r="J6" s="27">
        <f>'(1) Non-GAAP OI Rec'!J14</f>
        <v>295</v>
      </c>
    </row>
    <row r="7" spans="2:10" ht="15" customHeight="1" x14ac:dyDescent="0.25">
      <c r="B7" s="25" t="s">
        <v>6</v>
      </c>
      <c r="C7" s="19">
        <v>13</v>
      </c>
      <c r="D7" s="19">
        <v>15</v>
      </c>
      <c r="E7" s="19">
        <v>14</v>
      </c>
      <c r="F7" s="19">
        <v>14</v>
      </c>
      <c r="G7" s="19">
        <v>56</v>
      </c>
      <c r="H7" s="19">
        <v>15</v>
      </c>
      <c r="I7" s="19">
        <v>14</v>
      </c>
      <c r="J7" s="19">
        <v>16</v>
      </c>
    </row>
    <row r="8" spans="2:10" ht="15" customHeight="1" x14ac:dyDescent="0.25">
      <c r="B8" s="26" t="s">
        <v>70</v>
      </c>
      <c r="C8" s="21">
        <v>0</v>
      </c>
      <c r="D8" s="21">
        <v>1</v>
      </c>
      <c r="E8" s="21">
        <v>2</v>
      </c>
      <c r="F8" s="21">
        <v>-4</v>
      </c>
      <c r="G8" s="21">
        <v>-1</v>
      </c>
      <c r="H8" s="21">
        <v>4</v>
      </c>
      <c r="I8" s="21">
        <v>3</v>
      </c>
      <c r="J8" s="21">
        <v>-7</v>
      </c>
    </row>
    <row r="9" spans="2:10" ht="15" customHeight="1" x14ac:dyDescent="0.25">
      <c r="B9" s="25" t="s">
        <v>83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</row>
    <row r="10" spans="2:10" ht="15" customHeight="1" x14ac:dyDescent="0.25">
      <c r="B10" s="22" t="s">
        <v>4</v>
      </c>
      <c r="C10" s="162">
        <v>249</v>
      </c>
      <c r="D10" s="162">
        <v>276</v>
      </c>
      <c r="E10" s="162">
        <v>278</v>
      </c>
      <c r="F10" s="162">
        <v>256</v>
      </c>
      <c r="G10" s="162">
        <v>1059</v>
      </c>
      <c r="H10" s="162">
        <v>259</v>
      </c>
      <c r="I10" s="162">
        <f>SUM(I6:I9)</f>
        <v>273</v>
      </c>
      <c r="J10" s="162">
        <f>SUM(J6:J9)</f>
        <v>304</v>
      </c>
    </row>
    <row r="11" spans="2:10" x14ac:dyDescent="0.25">
      <c r="B11" s="25" t="s">
        <v>6</v>
      </c>
      <c r="C11" s="98">
        <v>-13</v>
      </c>
      <c r="D11" s="98">
        <f>-D7</f>
        <v>-15</v>
      </c>
      <c r="E11" s="98">
        <v>-14</v>
      </c>
      <c r="F11" s="98">
        <v>-14</v>
      </c>
      <c r="G11" s="98">
        <v>-56</v>
      </c>
      <c r="H11" s="98">
        <v>-15</v>
      </c>
      <c r="I11" s="98">
        <f>-I7</f>
        <v>-14</v>
      </c>
      <c r="J11" s="98">
        <f>-J7</f>
        <v>-16</v>
      </c>
    </row>
    <row r="12" spans="2:10" ht="15" customHeight="1" x14ac:dyDescent="0.25">
      <c r="B12" s="26" t="s">
        <v>1</v>
      </c>
      <c r="C12" s="24">
        <v>-34</v>
      </c>
      <c r="D12" s="24">
        <v>-35</v>
      </c>
      <c r="E12" s="24">
        <v>-35</v>
      </c>
      <c r="F12" s="24">
        <v>-34</v>
      </c>
      <c r="G12" s="24">
        <v>-138</v>
      </c>
      <c r="H12" s="24">
        <v>-38</v>
      </c>
      <c r="I12" s="24">
        <v>-33</v>
      </c>
      <c r="J12" s="24">
        <v>-28</v>
      </c>
    </row>
    <row r="13" spans="2:10" ht="15" customHeight="1" x14ac:dyDescent="0.25">
      <c r="B13" s="25" t="s">
        <v>53</v>
      </c>
      <c r="C13" s="98">
        <v>-43</v>
      </c>
      <c r="D13" s="98">
        <v>-53</v>
      </c>
      <c r="E13" s="98">
        <v>-55</v>
      </c>
      <c r="F13" s="98">
        <v>-43</v>
      </c>
      <c r="G13" s="98">
        <v>-194</v>
      </c>
      <c r="H13" s="98">
        <v>-39</v>
      </c>
      <c r="I13" s="98">
        <v>-54</v>
      </c>
      <c r="J13" s="98">
        <v>-62</v>
      </c>
    </row>
    <row r="14" spans="2:10" ht="15" customHeight="1" x14ac:dyDescent="0.25">
      <c r="B14" s="26" t="s">
        <v>83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-1</v>
      </c>
      <c r="I14" s="24">
        <v>0</v>
      </c>
      <c r="J14" s="24">
        <v>0</v>
      </c>
    </row>
    <row r="15" spans="2:10" x14ac:dyDescent="0.25">
      <c r="B15" s="93" t="s">
        <v>38</v>
      </c>
      <c r="C15" s="94">
        <v>159</v>
      </c>
      <c r="D15" s="94">
        <f>SUM(D10:D13)</f>
        <v>173</v>
      </c>
      <c r="E15" s="94">
        <v>174</v>
      </c>
      <c r="F15" s="94">
        <v>165</v>
      </c>
      <c r="G15" s="94">
        <v>671</v>
      </c>
      <c r="H15" s="94">
        <v>166</v>
      </c>
      <c r="I15" s="94">
        <f>SUM(I10:I14)</f>
        <v>172</v>
      </c>
      <c r="J15" s="94">
        <f>SUM(J10:J14)</f>
        <v>198</v>
      </c>
    </row>
    <row r="16" spans="2:10" x14ac:dyDescent="0.25">
      <c r="B16" s="95" t="s">
        <v>51</v>
      </c>
      <c r="C16" s="24">
        <v>0</v>
      </c>
      <c r="D16" s="24">
        <v>1</v>
      </c>
      <c r="E16" s="24">
        <v>0</v>
      </c>
      <c r="F16" s="24">
        <v>0</v>
      </c>
      <c r="G16" s="24">
        <v>1</v>
      </c>
      <c r="H16" s="24">
        <v>0</v>
      </c>
      <c r="I16" s="24">
        <v>2</v>
      </c>
      <c r="J16" s="24">
        <v>1</v>
      </c>
    </row>
    <row r="17" spans="2:10" x14ac:dyDescent="0.25">
      <c r="B17" s="93" t="s">
        <v>39</v>
      </c>
      <c r="C17" s="94">
        <v>159</v>
      </c>
      <c r="D17" s="94">
        <f>D15-D16</f>
        <v>172</v>
      </c>
      <c r="E17" s="94">
        <v>174</v>
      </c>
      <c r="F17" s="94">
        <v>165</v>
      </c>
      <c r="G17" s="94">
        <v>670</v>
      </c>
      <c r="H17" s="94">
        <v>166</v>
      </c>
      <c r="I17" s="94">
        <f>I15-I16</f>
        <v>170</v>
      </c>
      <c r="J17" s="94">
        <f>J15-J16</f>
        <v>197</v>
      </c>
    </row>
    <row r="18" spans="2:10" ht="15" customHeight="1" x14ac:dyDescent="0.25">
      <c r="B18" s="26" t="s">
        <v>78</v>
      </c>
      <c r="C18" s="24">
        <v>-17</v>
      </c>
      <c r="D18" s="24">
        <v>-8</v>
      </c>
      <c r="E18" s="24">
        <v>-7</v>
      </c>
      <c r="F18" s="24">
        <v>-5</v>
      </c>
      <c r="G18" s="24">
        <v>-37</v>
      </c>
      <c r="H18" s="24">
        <v>-2</v>
      </c>
      <c r="I18" s="24">
        <v>-1</v>
      </c>
      <c r="J18" s="24">
        <v>0</v>
      </c>
    </row>
    <row r="19" spans="2:10" ht="15" customHeight="1" x14ac:dyDescent="0.25">
      <c r="B19" s="25" t="s">
        <v>82</v>
      </c>
      <c r="C19" s="98">
        <v>-50</v>
      </c>
      <c r="D19" s="98">
        <v>-51</v>
      </c>
      <c r="E19" s="98">
        <v>-50</v>
      </c>
      <c r="F19" s="98">
        <v>-50</v>
      </c>
      <c r="G19" s="98">
        <v>-201</v>
      </c>
      <c r="H19" s="98">
        <v>-42</v>
      </c>
      <c r="I19" s="98">
        <v>-43</v>
      </c>
      <c r="J19" s="98">
        <v>-43</v>
      </c>
    </row>
    <row r="20" spans="2:10" ht="15" customHeight="1" x14ac:dyDescent="0.25">
      <c r="B20" s="26" t="s">
        <v>95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88</v>
      </c>
      <c r="I20" s="24">
        <v>-1</v>
      </c>
      <c r="J20" s="24">
        <v>0</v>
      </c>
    </row>
    <row r="21" spans="2:10" s="1" customFormat="1" ht="15" customHeight="1" x14ac:dyDescent="0.25">
      <c r="B21" s="25" t="s">
        <v>54</v>
      </c>
      <c r="C21" s="98">
        <v>-3</v>
      </c>
      <c r="D21" s="98">
        <v>-2</v>
      </c>
      <c r="E21" s="98">
        <v>-2</v>
      </c>
      <c r="F21" s="98">
        <v>-3</v>
      </c>
      <c r="G21" s="98">
        <v>-10</v>
      </c>
      <c r="H21" s="98">
        <v>-3</v>
      </c>
      <c r="I21" s="98">
        <v>-2</v>
      </c>
      <c r="J21" s="98">
        <v>-3</v>
      </c>
    </row>
    <row r="22" spans="2:10" s="1" customFormat="1" ht="15" customHeight="1" x14ac:dyDescent="0.25">
      <c r="B22" s="26" t="s">
        <v>52</v>
      </c>
      <c r="C22" s="24">
        <v>-7</v>
      </c>
      <c r="D22" s="24">
        <v>0</v>
      </c>
      <c r="E22" s="24">
        <v>0</v>
      </c>
      <c r="F22" s="24">
        <v>0</v>
      </c>
      <c r="G22" s="24">
        <v>-7</v>
      </c>
      <c r="H22" s="24">
        <v>0</v>
      </c>
      <c r="I22" s="24">
        <v>0</v>
      </c>
      <c r="J22" s="24">
        <v>0</v>
      </c>
    </row>
    <row r="23" spans="2:10" x14ac:dyDescent="0.25">
      <c r="B23" s="25" t="s">
        <v>47</v>
      </c>
      <c r="C23" s="98">
        <v>20</v>
      </c>
      <c r="D23" s="98">
        <v>33</v>
      </c>
      <c r="E23" s="98">
        <v>32</v>
      </c>
      <c r="F23" s="98">
        <v>81</v>
      </c>
      <c r="G23" s="98">
        <v>166</v>
      </c>
      <c r="H23" s="98">
        <v>-18</v>
      </c>
      <c r="I23" s="98">
        <v>13</v>
      </c>
      <c r="J23" s="98">
        <v>10</v>
      </c>
    </row>
    <row r="24" spans="2:10" s="1" customFormat="1" x14ac:dyDescent="0.25">
      <c r="B24" s="161" t="s">
        <v>24</v>
      </c>
      <c r="C24" s="162">
        <v>102</v>
      </c>
      <c r="D24" s="162">
        <f>SUM(D17:D22)+D23</f>
        <v>144</v>
      </c>
      <c r="E24" s="162">
        <v>147</v>
      </c>
      <c r="F24" s="162">
        <v>188</v>
      </c>
      <c r="G24" s="162">
        <v>581</v>
      </c>
      <c r="H24" s="162">
        <v>189</v>
      </c>
      <c r="I24" s="162">
        <f>SUM(I17:I23)</f>
        <v>136</v>
      </c>
      <c r="J24" s="162">
        <f>SUM(J17:J23)</f>
        <v>161</v>
      </c>
    </row>
    <row r="25" spans="2:10" x14ac:dyDescent="0.25">
      <c r="B25" s="95"/>
      <c r="C25" s="96"/>
      <c r="D25" s="96"/>
      <c r="E25" s="96"/>
      <c r="F25" s="96"/>
      <c r="G25" s="96"/>
      <c r="H25" s="96"/>
      <c r="I25" s="96"/>
      <c r="J25" s="96"/>
    </row>
    <row r="26" spans="2:10" s="1" customFormat="1" x14ac:dyDescent="0.25">
      <c r="B26" s="93" t="s">
        <v>40</v>
      </c>
      <c r="C26" s="99">
        <v>1.03</v>
      </c>
      <c r="D26" s="99">
        <f>D17/D29</f>
        <v>1.1168831168831168</v>
      </c>
      <c r="E26" s="99">
        <v>1.1399999999999999</v>
      </c>
      <c r="F26" s="99">
        <v>1.1000000000000001</v>
      </c>
      <c r="G26" s="99">
        <v>4.38</v>
      </c>
      <c r="H26" s="99">
        <v>1.1299999999999999</v>
      </c>
      <c r="I26" s="99">
        <f>I17/I29</f>
        <v>1.1643835616438356</v>
      </c>
      <c r="J26" s="99">
        <f>J17/J29</f>
        <v>1.3586206896551725</v>
      </c>
    </row>
    <row r="27" spans="2:10" ht="15" customHeight="1" x14ac:dyDescent="0.25">
      <c r="B27" s="26" t="s">
        <v>41</v>
      </c>
      <c r="C27" s="97">
        <v>-0.37</v>
      </c>
      <c r="D27" s="97">
        <v>-0.18</v>
      </c>
      <c r="E27" s="97">
        <v>-0.18</v>
      </c>
      <c r="F27" s="97">
        <v>0.15</v>
      </c>
      <c r="G27" s="97">
        <v>-0.57999999999999996</v>
      </c>
      <c r="H27" s="97">
        <v>0.16</v>
      </c>
      <c r="I27" s="97">
        <f>I28-I26</f>
        <v>-0.23287671232876717</v>
      </c>
      <c r="J27" s="97">
        <f>ROUNDUP(J28-J26,2)</f>
        <v>-0.25</v>
      </c>
    </row>
    <row r="28" spans="2:10" s="1" customFormat="1" x14ac:dyDescent="0.25">
      <c r="B28" s="93" t="s">
        <v>42</v>
      </c>
      <c r="C28" s="99">
        <v>0.66</v>
      </c>
      <c r="D28" s="99">
        <f>SUM(D26:D27)</f>
        <v>0.93688311688311687</v>
      </c>
      <c r="E28" s="99">
        <v>0.96</v>
      </c>
      <c r="F28" s="99">
        <v>1.25</v>
      </c>
      <c r="G28" s="99">
        <v>3.8</v>
      </c>
      <c r="H28" s="99">
        <v>1.29</v>
      </c>
      <c r="I28" s="99">
        <f>I24/I29</f>
        <v>0.93150684931506844</v>
      </c>
      <c r="J28" s="99">
        <f>ROUNDDOWN(J24/J29,2)</f>
        <v>1.1100000000000001</v>
      </c>
    </row>
    <row r="29" spans="2:10" x14ac:dyDescent="0.25">
      <c r="B29" s="20" t="s">
        <v>5</v>
      </c>
      <c r="C29" s="24">
        <v>154</v>
      </c>
      <c r="D29" s="24">
        <v>154</v>
      </c>
      <c r="E29" s="24">
        <v>153</v>
      </c>
      <c r="F29" s="24">
        <v>150</v>
      </c>
      <c r="G29" s="24">
        <v>153</v>
      </c>
      <c r="H29" s="24">
        <v>147</v>
      </c>
      <c r="I29" s="24">
        <v>146</v>
      </c>
      <c r="J29" s="24">
        <v>145</v>
      </c>
    </row>
    <row r="31" spans="2:10" ht="15" customHeight="1" x14ac:dyDescent="0.25">
      <c r="B31" s="143" t="s">
        <v>63</v>
      </c>
      <c r="C31" s="143"/>
      <c r="D31" s="143"/>
      <c r="E31" s="143"/>
    </row>
    <row r="32" spans="2:10" x14ac:dyDescent="0.25">
      <c r="B32" s="143" t="s">
        <v>96</v>
      </c>
      <c r="C32" s="144"/>
      <c r="D32" s="144"/>
      <c r="E32" s="144"/>
    </row>
    <row r="33" spans="2:2" x14ac:dyDescent="0.25">
      <c r="B33" s="124"/>
    </row>
    <row r="34" spans="2:2" x14ac:dyDescent="0.25">
      <c r="B34" s="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1">
    <mergeCell ref="C5:J5"/>
  </mergeCells>
  <pageMargins left="0.7" right="0.7" top="0.75" bottom="0.75" header="0.3" footer="0.3"/>
  <pageSetup scale="63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4"/>
  <sheetViews>
    <sheetView showGridLines="0" zoomScale="80" zoomScaleNormal="80" zoomScaleSheetLayoutView="90" workbookViewId="0">
      <selection activeCell="H2" sqref="H2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6" width="19.5703125" customWidth="1"/>
    <col min="7" max="7" width="20.5703125" customWidth="1"/>
    <col min="8" max="8" width="20.5703125" style="66" customWidth="1"/>
    <col min="9" max="9" width="20.5703125" customWidth="1"/>
  </cols>
  <sheetData>
    <row r="1" spans="1:10" s="9" customFormat="1" x14ac:dyDescent="0.25">
      <c r="A1" s="3"/>
    </row>
    <row r="2" spans="1:10" s="9" customFormat="1" ht="31.5" x14ac:dyDescent="0.5">
      <c r="A2" s="3"/>
      <c r="B2" s="63" t="s">
        <v>26</v>
      </c>
      <c r="C2" s="63"/>
      <c r="D2" s="63"/>
      <c r="E2" s="63"/>
      <c r="F2" s="63"/>
      <c r="G2" s="63"/>
      <c r="H2" s="129"/>
      <c r="I2" s="58"/>
      <c r="J2" s="58"/>
    </row>
    <row r="3" spans="1:10" s="9" customFormat="1" ht="31.5" x14ac:dyDescent="0.5">
      <c r="A3" s="3"/>
      <c r="B3" s="63"/>
      <c r="C3" s="60"/>
      <c r="D3" s="60"/>
      <c r="E3" s="60"/>
      <c r="F3" s="60"/>
      <c r="G3" s="60"/>
      <c r="H3" s="136"/>
      <c r="I3" s="58"/>
      <c r="J3" s="58"/>
    </row>
    <row r="4" spans="1:10" x14ac:dyDescent="0.25">
      <c r="B4" s="75"/>
      <c r="C4" s="75"/>
      <c r="D4" s="75"/>
      <c r="E4" s="75"/>
      <c r="F4" s="75"/>
      <c r="G4" s="75"/>
      <c r="H4" s="75"/>
    </row>
    <row r="5" spans="1:10" s="3" customFormat="1" x14ac:dyDescent="0.25">
      <c r="B5" s="78"/>
      <c r="C5" s="223" t="s">
        <v>99</v>
      </c>
      <c r="D5" s="223"/>
      <c r="E5" s="223"/>
      <c r="F5" s="223"/>
      <c r="G5" s="223"/>
      <c r="H5" s="223"/>
      <c r="I5" s="137"/>
      <c r="J5" s="61"/>
    </row>
    <row r="6" spans="1:10" s="3" customFormat="1" x14ac:dyDescent="0.25">
      <c r="B6" s="78"/>
      <c r="C6" s="224" t="s">
        <v>3</v>
      </c>
      <c r="D6" s="224"/>
      <c r="E6" s="224"/>
      <c r="F6" s="224"/>
      <c r="G6" s="224"/>
      <c r="H6" s="224"/>
      <c r="I6" s="130"/>
    </row>
    <row r="7" spans="1:10" s="3" customFormat="1" ht="30" customHeight="1" x14ac:dyDescent="0.25">
      <c r="B7" s="78"/>
      <c r="C7" s="156" t="s">
        <v>13</v>
      </c>
      <c r="D7" s="79" t="s">
        <v>78</v>
      </c>
      <c r="E7" s="79" t="s">
        <v>82</v>
      </c>
      <c r="F7" s="79" t="s">
        <v>54</v>
      </c>
      <c r="G7" s="156" t="s">
        <v>52</v>
      </c>
      <c r="H7" s="156" t="s">
        <v>33</v>
      </c>
    </row>
    <row r="8" spans="1:10" s="3" customFormat="1" x14ac:dyDescent="0.25">
      <c r="B8" s="78" t="s">
        <v>32</v>
      </c>
      <c r="C8" s="104">
        <v>93</v>
      </c>
      <c r="D8" s="104">
        <v>0</v>
      </c>
      <c r="E8" s="104">
        <v>15</v>
      </c>
      <c r="F8" s="104">
        <v>0</v>
      </c>
      <c r="G8" s="104">
        <v>0</v>
      </c>
      <c r="H8" s="104">
        <f>SUM(C8:G8)</f>
        <v>108</v>
      </c>
    </row>
    <row r="9" spans="1:10" s="3" customFormat="1" x14ac:dyDescent="0.25">
      <c r="B9" s="78" t="s">
        <v>31</v>
      </c>
      <c r="C9" s="121">
        <v>57</v>
      </c>
      <c r="D9" s="121">
        <v>0</v>
      </c>
      <c r="E9" s="121">
        <v>16</v>
      </c>
      <c r="F9" s="121">
        <v>3</v>
      </c>
      <c r="G9" s="121">
        <v>0</v>
      </c>
      <c r="H9" s="121">
        <f>SUM(C9:G9)</f>
        <v>76</v>
      </c>
    </row>
    <row r="10" spans="1:10" s="3" customFormat="1" x14ac:dyDescent="0.25">
      <c r="B10" s="78" t="s">
        <v>30</v>
      </c>
      <c r="C10" s="121">
        <v>63</v>
      </c>
      <c r="D10" s="121">
        <v>0</v>
      </c>
      <c r="E10" s="121">
        <v>12</v>
      </c>
      <c r="F10" s="121">
        <v>0</v>
      </c>
      <c r="G10" s="121">
        <v>0</v>
      </c>
      <c r="H10" s="121">
        <f>SUM(C10:G10)</f>
        <v>75</v>
      </c>
    </row>
    <row r="11" spans="1:10" s="3" customFormat="1" x14ac:dyDescent="0.25">
      <c r="B11" s="78" t="s">
        <v>36</v>
      </c>
      <c r="C11" s="121">
        <v>36</v>
      </c>
      <c r="D11" s="121">
        <v>0</v>
      </c>
      <c r="E11" s="121">
        <v>0</v>
      </c>
      <c r="F11" s="121">
        <v>0</v>
      </c>
      <c r="G11" s="121">
        <v>0</v>
      </c>
      <c r="H11" s="121">
        <f>SUM(C11:G11)</f>
        <v>36</v>
      </c>
    </row>
    <row r="12" spans="1:10" s="3" customFormat="1" ht="15.75" thickBot="1" x14ac:dyDescent="0.3">
      <c r="B12" s="78" t="s">
        <v>14</v>
      </c>
      <c r="C12" s="106">
        <f t="shared" ref="C12:H12" si="0">SUM(C8:C11)</f>
        <v>249</v>
      </c>
      <c r="D12" s="106">
        <f t="shared" si="0"/>
        <v>0</v>
      </c>
      <c r="E12" s="106">
        <f t="shared" si="0"/>
        <v>43</v>
      </c>
      <c r="F12" s="106">
        <f t="shared" si="0"/>
        <v>3</v>
      </c>
      <c r="G12" s="106">
        <f t="shared" si="0"/>
        <v>0</v>
      </c>
      <c r="H12" s="106">
        <f t="shared" si="0"/>
        <v>295</v>
      </c>
    </row>
    <row r="13" spans="1:10" s="3" customFormat="1" ht="15.75" thickTop="1" x14ac:dyDescent="0.25">
      <c r="B13" s="78"/>
      <c r="C13" s="78"/>
      <c r="D13" s="78"/>
      <c r="E13" s="78"/>
      <c r="F13" s="78"/>
      <c r="G13" s="78"/>
      <c r="H13" s="78"/>
    </row>
    <row r="14" spans="1:10" s="3" customFormat="1" x14ac:dyDescent="0.25">
      <c r="B14" s="78"/>
      <c r="C14" s="78"/>
      <c r="D14" s="78"/>
      <c r="E14" s="78"/>
      <c r="F14" s="78"/>
      <c r="G14" s="78"/>
      <c r="H14" s="78"/>
      <c r="I14" s="18"/>
    </row>
    <row r="15" spans="1:10" x14ac:dyDescent="0.25">
      <c r="B15" s="114"/>
      <c r="C15" s="223" t="s">
        <v>58</v>
      </c>
      <c r="D15" s="223"/>
      <c r="E15" s="223"/>
      <c r="F15" s="223"/>
      <c r="G15" s="223"/>
      <c r="H15" s="223"/>
      <c r="I15" s="155"/>
    </row>
    <row r="16" spans="1:10" x14ac:dyDescent="0.25">
      <c r="B16" s="114"/>
      <c r="C16" s="226" t="s">
        <v>3</v>
      </c>
      <c r="D16" s="226"/>
      <c r="E16" s="226"/>
      <c r="F16" s="226"/>
      <c r="G16" s="226"/>
      <c r="H16" s="226"/>
      <c r="I16" s="155"/>
    </row>
    <row r="17" spans="2:9" ht="30" customHeight="1" x14ac:dyDescent="0.25">
      <c r="B17" s="114"/>
      <c r="C17" s="156" t="s">
        <v>13</v>
      </c>
      <c r="D17" s="79" t="s">
        <v>78</v>
      </c>
      <c r="E17" s="79" t="s">
        <v>82</v>
      </c>
      <c r="F17" s="156" t="s">
        <v>54</v>
      </c>
      <c r="G17" s="156" t="s">
        <v>52</v>
      </c>
      <c r="H17" s="156" t="s">
        <v>33</v>
      </c>
      <c r="I17" s="18"/>
    </row>
    <row r="18" spans="2:9" x14ac:dyDescent="0.25">
      <c r="B18" s="114" t="s">
        <v>85</v>
      </c>
      <c r="C18" s="104">
        <v>89</v>
      </c>
      <c r="D18" s="104">
        <v>0</v>
      </c>
      <c r="E18" s="104">
        <v>17</v>
      </c>
      <c r="F18" s="104">
        <v>0</v>
      </c>
      <c r="G18" s="104">
        <v>0</v>
      </c>
      <c r="H18" s="104">
        <f>SUM(C18:G18)</f>
        <v>106</v>
      </c>
    </row>
    <row r="19" spans="2:9" x14ac:dyDescent="0.25">
      <c r="B19" s="114" t="s">
        <v>86</v>
      </c>
      <c r="C19" s="121">
        <v>92</v>
      </c>
      <c r="D19" s="121">
        <v>0</v>
      </c>
      <c r="E19" s="121">
        <v>22</v>
      </c>
      <c r="F19" s="121">
        <v>2</v>
      </c>
      <c r="G19" s="121">
        <v>0</v>
      </c>
      <c r="H19" s="121">
        <f>SUM(C19:G19)</f>
        <v>116</v>
      </c>
    </row>
    <row r="20" spans="2:9" x14ac:dyDescent="0.25">
      <c r="B20" s="114" t="s">
        <v>30</v>
      </c>
      <c r="C20" s="121">
        <v>52</v>
      </c>
      <c r="D20" s="121">
        <v>0</v>
      </c>
      <c r="E20" s="121">
        <v>11</v>
      </c>
      <c r="F20" s="121">
        <v>0</v>
      </c>
      <c r="G20" s="121">
        <v>0</v>
      </c>
      <c r="H20" s="121">
        <f>SUM(C20:G20)</f>
        <v>63</v>
      </c>
    </row>
    <row r="21" spans="2:9" x14ac:dyDescent="0.25">
      <c r="B21" s="114" t="s">
        <v>36</v>
      </c>
      <c r="C21" s="121">
        <v>-30</v>
      </c>
      <c r="D21" s="121">
        <v>7</v>
      </c>
      <c r="E21" s="121">
        <v>0</v>
      </c>
      <c r="F21" s="121">
        <v>0</v>
      </c>
      <c r="G21" s="121">
        <v>0</v>
      </c>
      <c r="H21" s="121">
        <f>SUM(C21:G21)</f>
        <v>-23</v>
      </c>
    </row>
    <row r="22" spans="2:9" ht="15.75" thickBot="1" x14ac:dyDescent="0.3">
      <c r="B22" s="114" t="s">
        <v>14</v>
      </c>
      <c r="C22" s="106">
        <f t="shared" ref="C22:H22" si="1">SUM(C18:C21)</f>
        <v>203</v>
      </c>
      <c r="D22" s="106">
        <f t="shared" si="1"/>
        <v>7</v>
      </c>
      <c r="E22" s="106">
        <f t="shared" si="1"/>
        <v>50</v>
      </c>
      <c r="F22" s="106">
        <f t="shared" si="1"/>
        <v>2</v>
      </c>
      <c r="G22" s="106">
        <f t="shared" si="1"/>
        <v>0</v>
      </c>
      <c r="H22" s="106">
        <f t="shared" si="1"/>
        <v>262</v>
      </c>
    </row>
    <row r="23" spans="2:9" s="66" customFormat="1" ht="15.75" thickTop="1" x14ac:dyDescent="0.25">
      <c r="B23" s="78"/>
      <c r="C23" s="132"/>
      <c r="D23" s="132"/>
      <c r="E23" s="132"/>
      <c r="F23" s="132"/>
      <c r="G23" s="132"/>
      <c r="H23" s="132"/>
    </row>
    <row r="24" spans="2:9" x14ac:dyDescent="0.25">
      <c r="B24" s="153"/>
      <c r="C24" s="225"/>
      <c r="D24" s="225"/>
      <c r="E24" s="225"/>
      <c r="F24" s="225"/>
      <c r="G24" s="225"/>
      <c r="H24" s="225"/>
      <c r="I24" s="137"/>
    </row>
    <row r="25" spans="2:9" s="66" customFormat="1" x14ac:dyDescent="0.25">
      <c r="B25" s="78"/>
      <c r="C25" s="223" t="s">
        <v>100</v>
      </c>
      <c r="D25" s="223"/>
      <c r="E25" s="223"/>
      <c r="F25" s="223"/>
      <c r="G25" s="223"/>
      <c r="H25" s="223"/>
      <c r="I25" s="137"/>
    </row>
    <row r="26" spans="2:9" s="66" customFormat="1" x14ac:dyDescent="0.25">
      <c r="B26" s="78"/>
      <c r="C26" s="224" t="s">
        <v>3</v>
      </c>
      <c r="D26" s="224"/>
      <c r="E26" s="224"/>
      <c r="F26" s="224"/>
      <c r="G26" s="224"/>
      <c r="H26" s="224"/>
      <c r="I26" s="130"/>
    </row>
    <row r="27" spans="2:9" s="66" customFormat="1" ht="26.25" x14ac:dyDescent="0.25">
      <c r="B27" s="78"/>
      <c r="C27" s="156" t="s">
        <v>13</v>
      </c>
      <c r="D27" s="79" t="s">
        <v>78</v>
      </c>
      <c r="E27" s="79" t="s">
        <v>84</v>
      </c>
      <c r="F27" s="79" t="s">
        <v>54</v>
      </c>
      <c r="G27" s="79" t="s">
        <v>52</v>
      </c>
      <c r="H27" s="156" t="s">
        <v>33</v>
      </c>
    </row>
    <row r="28" spans="2:9" s="66" customFormat="1" x14ac:dyDescent="0.25">
      <c r="B28" s="78" t="s">
        <v>32</v>
      </c>
      <c r="C28" s="104">
        <v>283</v>
      </c>
      <c r="D28" s="104">
        <v>0</v>
      </c>
      <c r="E28" s="104">
        <v>45</v>
      </c>
      <c r="F28" s="104">
        <v>0</v>
      </c>
      <c r="G28" s="104">
        <v>0</v>
      </c>
      <c r="H28" s="104">
        <f>SUM(C28:G28)</f>
        <v>328</v>
      </c>
    </row>
    <row r="29" spans="2:9" s="66" customFormat="1" x14ac:dyDescent="0.25">
      <c r="B29" s="78" t="s">
        <v>31</v>
      </c>
      <c r="C29" s="121">
        <v>198</v>
      </c>
      <c r="D29" s="121">
        <v>0</v>
      </c>
      <c r="E29" s="121">
        <v>50</v>
      </c>
      <c r="F29" s="121">
        <v>8</v>
      </c>
      <c r="G29" s="121">
        <v>0</v>
      </c>
      <c r="H29" s="121">
        <f>SUM(C29:G29)</f>
        <v>256</v>
      </c>
    </row>
    <row r="30" spans="2:9" s="66" customFormat="1" x14ac:dyDescent="0.25">
      <c r="B30" s="78" t="s">
        <v>30</v>
      </c>
      <c r="C30" s="121">
        <v>169</v>
      </c>
      <c r="D30" s="121">
        <v>0</v>
      </c>
      <c r="E30" s="121">
        <v>33</v>
      </c>
      <c r="F30" s="121">
        <v>0</v>
      </c>
      <c r="G30" s="121">
        <v>0</v>
      </c>
      <c r="H30" s="121">
        <f>SUM(C30:G30)</f>
        <v>202</v>
      </c>
    </row>
    <row r="31" spans="2:9" s="66" customFormat="1" x14ac:dyDescent="0.25">
      <c r="B31" s="78" t="s">
        <v>36</v>
      </c>
      <c r="C31" s="121">
        <v>1</v>
      </c>
      <c r="D31" s="121">
        <v>3</v>
      </c>
      <c r="E31" s="121">
        <v>0</v>
      </c>
      <c r="F31" s="121">
        <v>0</v>
      </c>
      <c r="G31" s="121">
        <v>0</v>
      </c>
      <c r="H31" s="121">
        <f>SUM(C31:G31)</f>
        <v>4</v>
      </c>
    </row>
    <row r="32" spans="2:9" s="66" customFormat="1" ht="15.75" thickBot="1" x14ac:dyDescent="0.3">
      <c r="B32" s="78" t="s">
        <v>14</v>
      </c>
      <c r="C32" s="106">
        <f>SUM(C28:C31)</f>
        <v>651</v>
      </c>
      <c r="D32" s="106">
        <f t="shared" ref="D32:G32" si="2">SUM(D28:D31)</f>
        <v>3</v>
      </c>
      <c r="E32" s="106">
        <f t="shared" si="2"/>
        <v>128</v>
      </c>
      <c r="F32" s="106">
        <f t="shared" si="2"/>
        <v>8</v>
      </c>
      <c r="G32" s="106">
        <f t="shared" si="2"/>
        <v>0</v>
      </c>
      <c r="H32" s="106">
        <f>SUM(H28:H31)</f>
        <v>790</v>
      </c>
    </row>
    <row r="33" spans="2:9" s="66" customFormat="1" ht="15.75" thickTop="1" x14ac:dyDescent="0.25">
      <c r="B33" s="78"/>
      <c r="C33" s="133"/>
      <c r="D33" s="133"/>
      <c r="E33" s="133"/>
      <c r="F33" s="133"/>
      <c r="G33" s="133"/>
      <c r="H33" s="133"/>
      <c r="I33" s="133"/>
    </row>
    <row r="34" spans="2:9" s="66" customFormat="1" x14ac:dyDescent="0.25"/>
    <row r="35" spans="2:9" s="66" customFormat="1" x14ac:dyDescent="0.25">
      <c r="B35" s="78"/>
      <c r="C35" s="223" t="s">
        <v>101</v>
      </c>
      <c r="D35" s="223"/>
      <c r="E35" s="223"/>
      <c r="F35" s="223"/>
      <c r="G35" s="223"/>
      <c r="H35" s="223"/>
      <c r="I35" s="137"/>
    </row>
    <row r="36" spans="2:9" s="66" customFormat="1" x14ac:dyDescent="0.25">
      <c r="B36" s="78"/>
      <c r="C36" s="224" t="s">
        <v>3</v>
      </c>
      <c r="D36" s="224"/>
      <c r="E36" s="224"/>
      <c r="F36" s="224"/>
      <c r="G36" s="224"/>
      <c r="H36" s="224"/>
      <c r="I36" s="130"/>
    </row>
    <row r="37" spans="2:9" s="66" customFormat="1" ht="26.25" x14ac:dyDescent="0.25">
      <c r="B37" s="78"/>
      <c r="C37" s="156" t="s">
        <v>13</v>
      </c>
      <c r="D37" s="79" t="s">
        <v>78</v>
      </c>
      <c r="E37" s="79" t="s">
        <v>84</v>
      </c>
      <c r="F37" s="79" t="s">
        <v>54</v>
      </c>
      <c r="G37" s="79" t="s">
        <v>52</v>
      </c>
      <c r="H37" s="79" t="s">
        <v>33</v>
      </c>
    </row>
    <row r="38" spans="2:9" s="66" customFormat="1" x14ac:dyDescent="0.25">
      <c r="B38" s="114" t="s">
        <v>85</v>
      </c>
      <c r="C38" s="104">
        <v>273</v>
      </c>
      <c r="D38" s="104">
        <v>0</v>
      </c>
      <c r="E38" s="104">
        <v>51</v>
      </c>
      <c r="F38" s="104">
        <v>0</v>
      </c>
      <c r="G38" s="104">
        <v>0</v>
      </c>
      <c r="H38" s="104">
        <f>SUM(C38:G38)</f>
        <v>324</v>
      </c>
    </row>
    <row r="39" spans="2:9" s="66" customFormat="1" x14ac:dyDescent="0.25">
      <c r="B39" s="114" t="s">
        <v>86</v>
      </c>
      <c r="C39" s="121">
        <v>221</v>
      </c>
      <c r="D39" s="121">
        <v>0</v>
      </c>
      <c r="E39" s="121">
        <v>66</v>
      </c>
      <c r="F39" s="121">
        <v>7</v>
      </c>
      <c r="G39" s="121">
        <v>0</v>
      </c>
      <c r="H39" s="121">
        <f>SUM(C39:G39)</f>
        <v>294</v>
      </c>
    </row>
    <row r="40" spans="2:9" s="66" customFormat="1" x14ac:dyDescent="0.25">
      <c r="B40" s="78" t="s">
        <v>30</v>
      </c>
      <c r="C40" s="121">
        <v>162</v>
      </c>
      <c r="D40" s="121">
        <v>0</v>
      </c>
      <c r="E40" s="121">
        <v>34</v>
      </c>
      <c r="F40" s="121">
        <v>0</v>
      </c>
      <c r="G40" s="121">
        <v>0</v>
      </c>
      <c r="H40" s="121">
        <f>SUM(C40:G40)</f>
        <v>196</v>
      </c>
    </row>
    <row r="41" spans="2:9" s="66" customFormat="1" x14ac:dyDescent="0.25">
      <c r="B41" s="78" t="s">
        <v>36</v>
      </c>
      <c r="C41" s="121">
        <v>-95</v>
      </c>
      <c r="D41" s="121">
        <v>32</v>
      </c>
      <c r="E41" s="121">
        <v>0</v>
      </c>
      <c r="F41" s="121">
        <v>0</v>
      </c>
      <c r="G41" s="121">
        <v>7</v>
      </c>
      <c r="H41" s="121">
        <f>SUM(C41:G41)</f>
        <v>-56</v>
      </c>
    </row>
    <row r="42" spans="2:9" s="66" customFormat="1" ht="15.75" thickBot="1" x14ac:dyDescent="0.3">
      <c r="B42" s="78" t="s">
        <v>14</v>
      </c>
      <c r="C42" s="106">
        <f>SUM(C38:C41)</f>
        <v>561</v>
      </c>
      <c r="D42" s="106">
        <f t="shared" ref="D42:G42" si="3">SUM(D38:D41)</f>
        <v>32</v>
      </c>
      <c r="E42" s="106">
        <f t="shared" si="3"/>
        <v>151</v>
      </c>
      <c r="F42" s="106">
        <f t="shared" si="3"/>
        <v>7</v>
      </c>
      <c r="G42" s="106">
        <f t="shared" si="3"/>
        <v>7</v>
      </c>
      <c r="H42" s="106">
        <f>SUM(H38:H41)</f>
        <v>758</v>
      </c>
    </row>
    <row r="43" spans="2:9" s="66" customFormat="1" ht="15.75" thickTop="1" x14ac:dyDescent="0.25"/>
    <row r="44" spans="2:9" s="66" customFormat="1" x14ac:dyDescent="0.25">
      <c r="B44" s="163" t="s">
        <v>89</v>
      </c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9">
    <mergeCell ref="C35:H35"/>
    <mergeCell ref="C36:H36"/>
    <mergeCell ref="C5:H5"/>
    <mergeCell ref="C6:H6"/>
    <mergeCell ref="C24:H24"/>
    <mergeCell ref="C15:H15"/>
    <mergeCell ref="C16:H16"/>
    <mergeCell ref="C25:H25"/>
    <mergeCell ref="C26:H26"/>
  </mergeCells>
  <pageMargins left="0.7" right="0.7" top="0.75" bottom="0.75" header="0.3" footer="0.3"/>
  <pageSetup scale="67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0"/>
  <sheetViews>
    <sheetView showGridLines="0" zoomScaleNormal="100" zoomScaleSheetLayoutView="90" workbookViewId="0">
      <selection activeCell="H2" sqref="H2"/>
    </sheetView>
  </sheetViews>
  <sheetFormatPr defaultRowHeight="15" x14ac:dyDescent="0.25"/>
  <cols>
    <col min="1" max="1" width="2.42578125" customWidth="1"/>
    <col min="2" max="2" width="45.42578125" customWidth="1"/>
    <col min="3" max="8" width="12.140625" customWidth="1"/>
    <col min="9" max="10" width="12.140625" style="66" customWidth="1"/>
  </cols>
  <sheetData>
    <row r="2" spans="1:10" ht="31.5" x14ac:dyDescent="0.5">
      <c r="B2" s="74" t="s">
        <v>19</v>
      </c>
    </row>
    <row r="3" spans="1:10" ht="11.25" customHeight="1" x14ac:dyDescent="0.5">
      <c r="B3" s="51"/>
    </row>
    <row r="4" spans="1:10" ht="16.5" thickBot="1" x14ac:dyDescent="0.3">
      <c r="A4" s="49"/>
      <c r="B4" s="10"/>
      <c r="C4" s="11" t="s">
        <v>46</v>
      </c>
      <c r="D4" s="11" t="s">
        <v>55</v>
      </c>
      <c r="E4" s="11" t="s">
        <v>57</v>
      </c>
      <c r="F4" s="11" t="s">
        <v>65</v>
      </c>
      <c r="G4" s="11" t="s">
        <v>66</v>
      </c>
      <c r="H4" s="11" t="s">
        <v>72</v>
      </c>
      <c r="I4" s="11" t="s">
        <v>91</v>
      </c>
      <c r="J4" s="11" t="s">
        <v>98</v>
      </c>
    </row>
    <row r="5" spans="1:10" ht="15" customHeight="1" x14ac:dyDescent="0.35">
      <c r="B5" s="12"/>
      <c r="C5" s="227" t="s">
        <v>3</v>
      </c>
      <c r="D5" s="227"/>
      <c r="E5" s="227"/>
      <c r="F5" s="227"/>
      <c r="G5" s="227"/>
      <c r="H5" s="227"/>
      <c r="I5" s="227"/>
      <c r="J5" s="227"/>
    </row>
    <row r="6" spans="1:10" ht="21.6" customHeight="1" x14ac:dyDescent="0.25">
      <c r="B6" s="40" t="s">
        <v>87</v>
      </c>
      <c r="C6" s="66"/>
      <c r="D6" s="66"/>
      <c r="E6" s="66"/>
      <c r="H6" s="66"/>
    </row>
    <row r="7" spans="1:10" ht="15.75" x14ac:dyDescent="0.25">
      <c r="B7" s="13" t="s">
        <v>0</v>
      </c>
      <c r="C7" s="28">
        <v>1189</v>
      </c>
      <c r="D7" s="28">
        <v>1262</v>
      </c>
      <c r="E7" s="28">
        <v>1250</v>
      </c>
      <c r="F7" s="28">
        <v>1265</v>
      </c>
      <c r="G7" s="29">
        <v>4966</v>
      </c>
      <c r="H7" s="28">
        <v>1267</v>
      </c>
      <c r="I7" s="28">
        <v>1346</v>
      </c>
      <c r="J7" s="28">
        <v>1354</v>
      </c>
    </row>
    <row r="8" spans="1:10" ht="15.75" x14ac:dyDescent="0.25">
      <c r="B8" s="13" t="s">
        <v>7</v>
      </c>
      <c r="C8" s="68">
        <v>90</v>
      </c>
      <c r="D8" s="68">
        <v>94</v>
      </c>
      <c r="E8" s="68">
        <v>89</v>
      </c>
      <c r="F8" s="68">
        <v>80</v>
      </c>
      <c r="G8" s="53">
        <v>353</v>
      </c>
      <c r="H8" s="68">
        <v>89</v>
      </c>
      <c r="I8" s="68">
        <v>101</v>
      </c>
      <c r="J8" s="68">
        <v>93</v>
      </c>
    </row>
    <row r="9" spans="1:10" ht="15.75" x14ac:dyDescent="0.25">
      <c r="B9" s="13" t="s">
        <v>25</v>
      </c>
      <c r="C9" s="67">
        <v>107</v>
      </c>
      <c r="D9" s="67">
        <v>111</v>
      </c>
      <c r="E9" s="67">
        <v>106</v>
      </c>
      <c r="F9" s="67">
        <v>97</v>
      </c>
      <c r="G9" s="43">
        <v>421</v>
      </c>
      <c r="H9" s="67">
        <v>104</v>
      </c>
      <c r="I9" s="67">
        <v>116</v>
      </c>
      <c r="J9" s="67">
        <v>108</v>
      </c>
    </row>
    <row r="10" spans="1:10" ht="15" customHeight="1" x14ac:dyDescent="0.35">
      <c r="B10" s="14"/>
      <c r="C10" s="30"/>
      <c r="D10" s="30"/>
      <c r="E10" s="30"/>
      <c r="F10" s="30"/>
      <c r="G10" s="117"/>
      <c r="H10" s="30"/>
      <c r="I10" s="30"/>
      <c r="J10" s="30"/>
    </row>
    <row r="11" spans="1:10" ht="20.25" customHeight="1" x14ac:dyDescent="0.35">
      <c r="B11" s="44" t="s">
        <v>88</v>
      </c>
      <c r="C11" s="46"/>
      <c r="D11" s="46"/>
      <c r="E11" s="46"/>
      <c r="F11" s="46"/>
      <c r="G11" s="118"/>
      <c r="H11" s="46"/>
      <c r="I11" s="46"/>
      <c r="J11" s="46"/>
    </row>
    <row r="12" spans="1:10" ht="15.75" x14ac:dyDescent="0.25">
      <c r="B12" s="47" t="s">
        <v>0</v>
      </c>
      <c r="C12" s="45">
        <v>829</v>
      </c>
      <c r="D12" s="45">
        <v>816</v>
      </c>
      <c r="E12" s="45">
        <v>881</v>
      </c>
      <c r="F12" s="45">
        <v>885</v>
      </c>
      <c r="G12" s="48">
        <v>3411</v>
      </c>
      <c r="H12" s="45">
        <v>847</v>
      </c>
      <c r="I12" s="45">
        <v>881</v>
      </c>
      <c r="J12" s="45">
        <v>973</v>
      </c>
    </row>
    <row r="13" spans="1:10" ht="15.75" x14ac:dyDescent="0.25">
      <c r="B13" s="47" t="s">
        <v>7</v>
      </c>
      <c r="C13" s="55">
        <v>69</v>
      </c>
      <c r="D13" s="55">
        <v>60</v>
      </c>
      <c r="E13" s="55">
        <v>92</v>
      </c>
      <c r="F13" s="55">
        <v>63</v>
      </c>
      <c r="G13" s="56">
        <v>284</v>
      </c>
      <c r="H13" s="55">
        <v>73</v>
      </c>
      <c r="I13" s="55">
        <v>68</v>
      </c>
      <c r="J13" s="55">
        <v>57</v>
      </c>
    </row>
    <row r="14" spans="1:10" ht="15.75" x14ac:dyDescent="0.25">
      <c r="B14" s="47" t="s">
        <v>25</v>
      </c>
      <c r="C14" s="45">
        <v>94</v>
      </c>
      <c r="D14" s="45">
        <v>84</v>
      </c>
      <c r="E14" s="45">
        <v>116</v>
      </c>
      <c r="F14" s="45">
        <v>87</v>
      </c>
      <c r="G14" s="48">
        <v>381</v>
      </c>
      <c r="H14" s="45">
        <v>93</v>
      </c>
      <c r="I14" s="45">
        <v>87</v>
      </c>
      <c r="J14" s="45">
        <v>76</v>
      </c>
    </row>
    <row r="15" spans="1:10" ht="15" customHeight="1" x14ac:dyDescent="0.35">
      <c r="B15" s="13"/>
      <c r="C15" s="30"/>
      <c r="D15" s="30"/>
      <c r="E15" s="30"/>
      <c r="F15" s="30"/>
      <c r="G15" s="117"/>
      <c r="H15" s="30"/>
      <c r="I15" s="30"/>
      <c r="J15" s="30"/>
    </row>
    <row r="16" spans="1:10" s="1" customFormat="1" ht="21" customHeight="1" x14ac:dyDescent="0.35">
      <c r="B16" s="40" t="s">
        <v>30</v>
      </c>
      <c r="C16" s="41"/>
      <c r="D16" s="41"/>
      <c r="E16" s="41"/>
      <c r="F16" s="41"/>
      <c r="G16" s="119"/>
      <c r="H16" s="41"/>
      <c r="I16" s="41"/>
      <c r="J16" s="41"/>
    </row>
    <row r="17" spans="2:10" ht="15.75" x14ac:dyDescent="0.25">
      <c r="B17" s="42" t="s">
        <v>0</v>
      </c>
      <c r="C17" s="67">
        <v>425</v>
      </c>
      <c r="D17" s="67">
        <v>451</v>
      </c>
      <c r="E17" s="67">
        <v>444</v>
      </c>
      <c r="F17" s="67">
        <v>497</v>
      </c>
      <c r="G17" s="43">
        <v>1817</v>
      </c>
      <c r="H17" s="67">
        <v>463</v>
      </c>
      <c r="I17" s="67">
        <v>501</v>
      </c>
      <c r="J17" s="67">
        <v>508</v>
      </c>
    </row>
    <row r="18" spans="2:10" ht="15.75" x14ac:dyDescent="0.25">
      <c r="B18" s="42" t="s">
        <v>7</v>
      </c>
      <c r="C18" s="69">
        <v>42</v>
      </c>
      <c r="D18" s="69">
        <v>68</v>
      </c>
      <c r="E18" s="69">
        <v>52</v>
      </c>
      <c r="F18" s="69">
        <v>68</v>
      </c>
      <c r="G18" s="54">
        <v>230</v>
      </c>
      <c r="H18" s="69">
        <v>45</v>
      </c>
      <c r="I18" s="69">
        <v>61</v>
      </c>
      <c r="J18" s="69">
        <v>63</v>
      </c>
    </row>
    <row r="19" spans="2:10" ht="15.75" x14ac:dyDescent="0.25">
      <c r="B19" s="42" t="s">
        <v>25</v>
      </c>
      <c r="C19" s="67">
        <v>53</v>
      </c>
      <c r="D19" s="67">
        <v>80</v>
      </c>
      <c r="E19" s="67">
        <v>63</v>
      </c>
      <c r="F19" s="67">
        <v>80</v>
      </c>
      <c r="G19" s="43">
        <v>276</v>
      </c>
      <c r="H19" s="67">
        <v>55</v>
      </c>
      <c r="I19" s="67">
        <v>72</v>
      </c>
      <c r="J19" s="67">
        <v>75</v>
      </c>
    </row>
    <row r="20" spans="2:10" ht="15" customHeight="1" x14ac:dyDescent="0.25">
      <c r="B20" s="42"/>
      <c r="C20" s="67"/>
      <c r="D20" s="67"/>
      <c r="E20" s="67"/>
      <c r="F20" s="67"/>
      <c r="G20" s="43"/>
      <c r="H20" s="67"/>
      <c r="I20" s="67"/>
      <c r="J20" s="67"/>
    </row>
    <row r="21" spans="2:10" ht="21" customHeight="1" x14ac:dyDescent="0.35">
      <c r="B21" s="44" t="s">
        <v>36</v>
      </c>
      <c r="C21" s="46"/>
      <c r="D21" s="46"/>
      <c r="E21" s="46"/>
      <c r="F21" s="46"/>
      <c r="G21" s="118"/>
      <c r="H21" s="46"/>
      <c r="I21" s="46"/>
      <c r="J21" s="46"/>
    </row>
    <row r="22" spans="2:10" ht="15.75" x14ac:dyDescent="0.25">
      <c r="B22" s="47" t="s">
        <v>108</v>
      </c>
      <c r="C22" s="45">
        <v>-42</v>
      </c>
      <c r="D22" s="45">
        <v>-23</v>
      </c>
      <c r="E22" s="45">
        <v>-30</v>
      </c>
      <c r="F22" s="45">
        <v>-23</v>
      </c>
      <c r="G22" s="48">
        <v>-118</v>
      </c>
      <c r="H22" s="45">
        <v>-15</v>
      </c>
      <c r="I22" s="45">
        <v>-20</v>
      </c>
      <c r="J22" s="45">
        <v>36</v>
      </c>
    </row>
    <row r="23" spans="2:10" ht="15.75" x14ac:dyDescent="0.25">
      <c r="B23" s="47" t="s">
        <v>107</v>
      </c>
      <c r="C23" s="45">
        <v>-18</v>
      </c>
      <c r="D23" s="45">
        <v>-15</v>
      </c>
      <c r="E23" s="45">
        <v>-23</v>
      </c>
      <c r="F23" s="45">
        <v>-18</v>
      </c>
      <c r="G23" s="48">
        <v>-74</v>
      </c>
      <c r="H23" s="45">
        <v>-13</v>
      </c>
      <c r="I23" s="45">
        <v>-19</v>
      </c>
      <c r="J23" s="45">
        <v>36</v>
      </c>
    </row>
    <row r="24" spans="2:10" ht="16.5" customHeight="1" x14ac:dyDescent="0.25">
      <c r="B24" s="13"/>
      <c r="C24" s="50"/>
      <c r="D24" s="50"/>
      <c r="E24" s="50"/>
      <c r="F24" s="50"/>
      <c r="G24" s="120"/>
      <c r="H24" s="50"/>
      <c r="I24" s="50"/>
      <c r="J24" s="50"/>
    </row>
    <row r="25" spans="2:10" ht="21" customHeight="1" x14ac:dyDescent="0.25">
      <c r="B25" s="40" t="s">
        <v>9</v>
      </c>
      <c r="C25" s="66"/>
      <c r="D25" s="66"/>
      <c r="E25" s="66"/>
      <c r="F25" s="66"/>
      <c r="G25" s="120"/>
      <c r="H25" s="66"/>
    </row>
    <row r="26" spans="2:10" ht="15.75" x14ac:dyDescent="0.25">
      <c r="B26" s="42" t="s">
        <v>0</v>
      </c>
      <c r="C26" s="28">
        <f>SUM(C17,C12,C7)</f>
        <v>2443</v>
      </c>
      <c r="D26" s="28">
        <f t="shared" ref="D26:G26" si="0">SUM(D17,D12,D7)</f>
        <v>2529</v>
      </c>
      <c r="E26" s="28">
        <f t="shared" si="0"/>
        <v>2575</v>
      </c>
      <c r="F26" s="28">
        <f t="shared" si="0"/>
        <v>2647</v>
      </c>
      <c r="G26" s="29">
        <f t="shared" si="0"/>
        <v>10194</v>
      </c>
      <c r="H26" s="28">
        <f>SUM(H17,H12,H7)</f>
        <v>2577</v>
      </c>
      <c r="I26" s="28">
        <f>SUM(I17,I12,I7)</f>
        <v>2728</v>
      </c>
      <c r="J26" s="28">
        <f>SUM(J17,J12,J7)</f>
        <v>2835</v>
      </c>
    </row>
    <row r="27" spans="2:10" ht="15.75" x14ac:dyDescent="0.25">
      <c r="B27" s="42" t="s">
        <v>8</v>
      </c>
      <c r="C27" s="69">
        <f>SUM(C22,C18,C13,C8)</f>
        <v>159</v>
      </c>
      <c r="D27" s="69">
        <f t="shared" ref="D27:F28" si="1">D8+D13+D18+D22</f>
        <v>199</v>
      </c>
      <c r="E27" s="69">
        <f t="shared" si="1"/>
        <v>203</v>
      </c>
      <c r="F27" s="69">
        <f t="shared" si="1"/>
        <v>188</v>
      </c>
      <c r="G27" s="54">
        <v>749</v>
      </c>
      <c r="H27" s="69">
        <v>192</v>
      </c>
      <c r="I27" s="69">
        <f>I8+I13+I18+I22</f>
        <v>210</v>
      </c>
      <c r="J27" s="69">
        <f>J8+J13+J18+J22</f>
        <v>249</v>
      </c>
    </row>
    <row r="28" spans="2:10" ht="15.75" x14ac:dyDescent="0.25">
      <c r="B28" s="42" t="s">
        <v>25</v>
      </c>
      <c r="C28" s="28">
        <f>SUM(C23,C19,C14,C9)</f>
        <v>236</v>
      </c>
      <c r="D28" s="28">
        <f t="shared" si="1"/>
        <v>260</v>
      </c>
      <c r="E28" s="28">
        <f t="shared" si="1"/>
        <v>262</v>
      </c>
      <c r="F28" s="28">
        <f t="shared" si="1"/>
        <v>246</v>
      </c>
      <c r="G28" s="29">
        <v>1004</v>
      </c>
      <c r="H28" s="28">
        <v>239</v>
      </c>
      <c r="I28" s="28">
        <f>I9+I14+I19+I23</f>
        <v>256</v>
      </c>
      <c r="J28" s="28">
        <f>J9+J14+J19+J23</f>
        <v>295</v>
      </c>
    </row>
    <row r="30" spans="2:10" x14ac:dyDescent="0.25">
      <c r="B30" s="163" t="s">
        <v>89</v>
      </c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1">
    <mergeCell ref="C5:J5"/>
  </mergeCells>
  <pageMargins left="0.7" right="0.7" top="0.75" bottom="0.75" header="0.3" footer="0.3"/>
  <pageSetup scale="84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20"/>
  <sheetViews>
    <sheetView showGridLines="0" zoomScaleNormal="100" workbookViewId="0">
      <selection activeCell="F2" sqref="F2"/>
    </sheetView>
  </sheetViews>
  <sheetFormatPr defaultRowHeight="15" x14ac:dyDescent="0.25"/>
  <cols>
    <col min="1" max="1" width="2.42578125" style="66" customWidth="1"/>
    <col min="2" max="2" width="65.5703125" customWidth="1"/>
    <col min="3" max="8" width="13.28515625" customWidth="1"/>
    <col min="9" max="10" width="13.28515625" style="66" customWidth="1"/>
  </cols>
  <sheetData>
    <row r="2" spans="2:10" ht="31.5" x14ac:dyDescent="0.5">
      <c r="B2" s="128" t="s">
        <v>20</v>
      </c>
    </row>
    <row r="3" spans="2:10" ht="15.75" customHeight="1" x14ac:dyDescent="0.5">
      <c r="B3" s="51"/>
    </row>
    <row r="4" spans="2:10" ht="20.25" customHeight="1" thickBot="1" x14ac:dyDescent="0.3">
      <c r="B4" s="15"/>
      <c r="C4" s="16" t="s">
        <v>46</v>
      </c>
      <c r="D4" s="16" t="s">
        <v>55</v>
      </c>
      <c r="E4" s="16" t="s">
        <v>57</v>
      </c>
      <c r="F4" s="16" t="s">
        <v>65</v>
      </c>
      <c r="G4" s="16" t="s">
        <v>66</v>
      </c>
      <c r="H4" s="16" t="s">
        <v>72</v>
      </c>
      <c r="I4" s="16" t="s">
        <v>91</v>
      </c>
      <c r="J4" s="16" t="s">
        <v>98</v>
      </c>
    </row>
    <row r="5" spans="2:10" ht="15" customHeight="1" x14ac:dyDescent="0.25">
      <c r="B5" s="17"/>
      <c r="C5" s="228" t="s">
        <v>35</v>
      </c>
      <c r="D5" s="228"/>
      <c r="E5" s="228"/>
      <c r="F5" s="228"/>
      <c r="G5" s="228"/>
      <c r="H5" s="228"/>
      <c r="I5" s="228"/>
      <c r="J5" s="228"/>
    </row>
    <row r="6" spans="2:10" ht="17.25" customHeight="1" x14ac:dyDescent="0.25">
      <c r="B6" s="34" t="s">
        <v>7</v>
      </c>
      <c r="C6" s="35">
        <v>159</v>
      </c>
      <c r="D6" s="35">
        <v>199</v>
      </c>
      <c r="E6" s="35">
        <v>203</v>
      </c>
      <c r="F6" s="35">
        <v>188</v>
      </c>
      <c r="G6" s="35">
        <v>749</v>
      </c>
      <c r="H6" s="35">
        <v>192</v>
      </c>
      <c r="I6" s="35">
        <f>'(1) Non-GAAP OI Rec'!I9</f>
        <v>210</v>
      </c>
      <c r="J6" s="35">
        <f>'(1) Non-GAAP OI Rec'!J9</f>
        <v>249</v>
      </c>
    </row>
    <row r="7" spans="2:10" ht="17.25" customHeight="1" x14ac:dyDescent="0.25">
      <c r="B7" s="164" t="s">
        <v>10</v>
      </c>
      <c r="C7" s="165"/>
      <c r="D7" s="165"/>
      <c r="E7" s="165"/>
      <c r="F7" s="165"/>
      <c r="G7" s="165"/>
      <c r="H7" s="165"/>
      <c r="I7" s="165"/>
      <c r="J7" s="165"/>
    </row>
    <row r="8" spans="2:10" ht="17.25" customHeight="1" x14ac:dyDescent="0.25">
      <c r="B8" s="31" t="s">
        <v>18</v>
      </c>
      <c r="C8" s="32">
        <v>-34</v>
      </c>
      <c r="D8" s="32">
        <v>-35</v>
      </c>
      <c r="E8" s="32">
        <v>-35</v>
      </c>
      <c r="F8" s="32">
        <v>-34</v>
      </c>
      <c r="G8" s="33">
        <v>-138</v>
      </c>
      <c r="H8" s="32">
        <v>-38</v>
      </c>
      <c r="I8" s="32">
        <v>-33</v>
      </c>
      <c r="J8" s="32">
        <f>'(2) Non-GAAP Financial Measures'!J12</f>
        <v>-28</v>
      </c>
    </row>
    <row r="9" spans="2:10" ht="17.25" customHeight="1" x14ac:dyDescent="0.25">
      <c r="B9" s="164" t="s">
        <v>49</v>
      </c>
      <c r="C9" s="165">
        <v>0</v>
      </c>
      <c r="D9" s="165">
        <v>1</v>
      </c>
      <c r="E9" s="165">
        <v>2</v>
      </c>
      <c r="F9" s="165">
        <v>-4</v>
      </c>
      <c r="G9" s="166">
        <v>-1</v>
      </c>
      <c r="H9" s="165">
        <v>92</v>
      </c>
      <c r="I9" s="165">
        <v>2</v>
      </c>
      <c r="J9" s="165">
        <f>'(2) Non-GAAP Financial Measures'!J8</f>
        <v>-7</v>
      </c>
    </row>
    <row r="10" spans="2:10" ht="17.25" customHeight="1" x14ac:dyDescent="0.25">
      <c r="B10" s="31" t="s">
        <v>43</v>
      </c>
      <c r="C10" s="32">
        <v>125</v>
      </c>
      <c r="D10" s="32">
        <f>SUM(D6:D9)</f>
        <v>165</v>
      </c>
      <c r="E10" s="32">
        <v>170</v>
      </c>
      <c r="F10" s="32">
        <v>150</v>
      </c>
      <c r="G10" s="33">
        <v>610</v>
      </c>
      <c r="H10" s="32">
        <v>246</v>
      </c>
      <c r="I10" s="32">
        <f>SUM(I6:I9)</f>
        <v>179</v>
      </c>
      <c r="J10" s="32">
        <f>SUM(J6:J9)</f>
        <v>214</v>
      </c>
    </row>
    <row r="11" spans="2:10" ht="17.25" customHeight="1" x14ac:dyDescent="0.25">
      <c r="B11" s="164" t="s">
        <v>12</v>
      </c>
      <c r="C11" s="165">
        <v>-23</v>
      </c>
      <c r="D11" s="165">
        <v>-20</v>
      </c>
      <c r="E11" s="165">
        <v>-23</v>
      </c>
      <c r="F11" s="165">
        <v>38</v>
      </c>
      <c r="G11" s="166">
        <v>-28</v>
      </c>
      <c r="H11" s="165">
        <v>-57</v>
      </c>
      <c r="I11" s="165">
        <v>-41</v>
      </c>
      <c r="J11" s="165">
        <v>-52</v>
      </c>
    </row>
    <row r="12" spans="2:10" x14ac:dyDescent="0.25">
      <c r="B12" s="34" t="s">
        <v>44</v>
      </c>
      <c r="C12" s="35">
        <v>102</v>
      </c>
      <c r="D12" s="35">
        <f>SUM(D10:D11)</f>
        <v>145</v>
      </c>
      <c r="E12" s="35">
        <v>147</v>
      </c>
      <c r="F12" s="35">
        <v>188</v>
      </c>
      <c r="G12" s="35">
        <v>582</v>
      </c>
      <c r="H12" s="35">
        <v>189</v>
      </c>
      <c r="I12" s="35">
        <f>SUM(I10:I11)</f>
        <v>138</v>
      </c>
      <c r="J12" s="35">
        <f>SUM(J10:J11)</f>
        <v>162</v>
      </c>
    </row>
    <row r="13" spans="2:10" s="100" customFormat="1" x14ac:dyDescent="0.25">
      <c r="B13" s="164" t="s">
        <v>51</v>
      </c>
      <c r="C13" s="165">
        <v>0</v>
      </c>
      <c r="D13" s="165">
        <v>1</v>
      </c>
      <c r="E13" s="165">
        <v>0</v>
      </c>
      <c r="F13" s="165">
        <v>0</v>
      </c>
      <c r="G13" s="166">
        <v>1</v>
      </c>
      <c r="H13" s="165">
        <v>0</v>
      </c>
      <c r="I13" s="165">
        <v>2</v>
      </c>
      <c r="J13" s="165">
        <v>1</v>
      </c>
    </row>
    <row r="14" spans="2:10" x14ac:dyDescent="0.25">
      <c r="B14" s="34" t="s">
        <v>24</v>
      </c>
      <c r="C14" s="35">
        <v>102</v>
      </c>
      <c r="D14" s="35">
        <f>D12-D13</f>
        <v>144</v>
      </c>
      <c r="E14" s="35">
        <v>147</v>
      </c>
      <c r="F14" s="35">
        <v>188</v>
      </c>
      <c r="G14" s="35">
        <v>581</v>
      </c>
      <c r="H14" s="35">
        <v>189</v>
      </c>
      <c r="I14" s="35">
        <f>I12-I13</f>
        <v>136</v>
      </c>
      <c r="J14" s="35">
        <f>J12-J13</f>
        <v>161</v>
      </c>
    </row>
    <row r="15" spans="2:10" x14ac:dyDescent="0.25">
      <c r="B15" s="34"/>
      <c r="C15" s="35"/>
      <c r="D15" s="35"/>
      <c r="E15" s="35"/>
      <c r="F15" s="35"/>
      <c r="G15" s="35"/>
      <c r="H15" s="35"/>
      <c r="I15" s="35"/>
      <c r="J15" s="35"/>
    </row>
    <row r="16" spans="2:10" x14ac:dyDescent="0.25">
      <c r="B16" s="101" t="s">
        <v>80</v>
      </c>
      <c r="C16" s="103">
        <v>0.66</v>
      </c>
      <c r="D16" s="103">
        <f>D14/D17</f>
        <v>0.93506493506493504</v>
      </c>
      <c r="E16" s="103">
        <v>0.96</v>
      </c>
      <c r="F16" s="103">
        <v>1.25</v>
      </c>
      <c r="G16" s="103">
        <v>3.8</v>
      </c>
      <c r="H16" s="103">
        <v>1.29</v>
      </c>
      <c r="I16" s="103">
        <f>I14/I17</f>
        <v>0.93150684931506844</v>
      </c>
      <c r="J16" s="103">
        <f>J14/J17</f>
        <v>1.1103448275862069</v>
      </c>
    </row>
    <row r="17" spans="2:10" x14ac:dyDescent="0.25">
      <c r="B17" s="34" t="s">
        <v>11</v>
      </c>
      <c r="C17" s="33">
        <v>154</v>
      </c>
      <c r="D17" s="33">
        <v>154</v>
      </c>
      <c r="E17" s="33">
        <v>153</v>
      </c>
      <c r="F17" s="33">
        <v>150</v>
      </c>
      <c r="G17" s="33">
        <v>153</v>
      </c>
      <c r="H17" s="33">
        <v>147</v>
      </c>
      <c r="I17" s="33">
        <v>146</v>
      </c>
      <c r="J17" s="33">
        <f>'(2) Non-GAAP Financial Measures'!J29</f>
        <v>145</v>
      </c>
    </row>
    <row r="19" spans="2:10" x14ac:dyDescent="0.25">
      <c r="B19" s="163" t="s">
        <v>79</v>
      </c>
    </row>
    <row r="20" spans="2:10" x14ac:dyDescent="0.25">
      <c r="B20" s="80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1">
    <mergeCell ref="C5:J5"/>
  </mergeCells>
  <pageMargins left="0.7" right="0.7" top="0.75" bottom="0.75" header="0.3" footer="0.3"/>
  <pageSetup scale="70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K19"/>
  <sheetViews>
    <sheetView showGridLines="0" topLeftCell="B1" zoomScaleNormal="100" workbookViewId="0">
      <selection activeCell="D2" sqref="D2"/>
    </sheetView>
  </sheetViews>
  <sheetFormatPr defaultRowHeight="15" x14ac:dyDescent="0.25"/>
  <cols>
    <col min="1" max="1" width="0" hidden="1" customWidth="1"/>
    <col min="2" max="2" width="2.42578125" style="66" customWidth="1"/>
    <col min="3" max="3" width="77" customWidth="1"/>
    <col min="4" max="9" width="12.28515625" customWidth="1"/>
    <col min="10" max="11" width="12.28515625" style="66" customWidth="1"/>
  </cols>
  <sheetData>
    <row r="2" spans="3:11" ht="31.5" x14ac:dyDescent="0.5">
      <c r="C2" s="127" t="s">
        <v>21</v>
      </c>
    </row>
    <row r="3" spans="3:11" ht="12" customHeight="1" x14ac:dyDescent="0.5">
      <c r="C3" s="51"/>
    </row>
    <row r="4" spans="3:11" ht="18" customHeight="1" thickBot="1" x14ac:dyDescent="0.3">
      <c r="C4" s="15"/>
      <c r="D4" s="16" t="s">
        <v>46</v>
      </c>
      <c r="E4" s="16" t="s">
        <v>55</v>
      </c>
      <c r="F4" s="16" t="s">
        <v>57</v>
      </c>
      <c r="G4" s="16" t="s">
        <v>65</v>
      </c>
      <c r="H4" s="16" t="s">
        <v>66</v>
      </c>
      <c r="I4" s="16" t="s">
        <v>72</v>
      </c>
      <c r="J4" s="16" t="s">
        <v>91</v>
      </c>
      <c r="K4" s="16" t="s">
        <v>98</v>
      </c>
    </row>
    <row r="5" spans="3:11" ht="15" customHeight="1" x14ac:dyDescent="0.25">
      <c r="C5" s="17"/>
      <c r="D5" s="228" t="s">
        <v>35</v>
      </c>
      <c r="E5" s="228"/>
      <c r="F5" s="228"/>
      <c r="G5" s="228"/>
      <c r="H5" s="228"/>
      <c r="I5" s="228"/>
      <c r="J5" s="228"/>
      <c r="K5" s="228"/>
    </row>
    <row r="6" spans="3:11" ht="24.75" customHeight="1" x14ac:dyDescent="0.25">
      <c r="C6" s="34" t="s">
        <v>25</v>
      </c>
      <c r="D6" s="35">
        <v>236</v>
      </c>
      <c r="E6" s="35">
        <v>260</v>
      </c>
      <c r="F6" s="35">
        <v>262</v>
      </c>
      <c r="G6" s="35">
        <v>246</v>
      </c>
      <c r="H6" s="35">
        <v>1004</v>
      </c>
      <c r="I6" s="35">
        <v>239</v>
      </c>
      <c r="J6" s="35">
        <f>'(1) Non-GAAP OI Rec'!I14</f>
        <v>256</v>
      </c>
      <c r="K6" s="35">
        <f>'(1) Non-GAAP OI Rec'!J14</f>
        <v>295</v>
      </c>
    </row>
    <row r="7" spans="3:11" ht="15" customHeight="1" x14ac:dyDescent="0.25">
      <c r="C7" s="36" t="s">
        <v>1</v>
      </c>
      <c r="D7" s="37">
        <v>-34</v>
      </c>
      <c r="E7" s="37">
        <v>-35</v>
      </c>
      <c r="F7" s="37">
        <v>-35</v>
      </c>
      <c r="G7" s="37">
        <v>-34</v>
      </c>
      <c r="H7" s="38">
        <v>-138</v>
      </c>
      <c r="I7" s="37">
        <v>-38</v>
      </c>
      <c r="J7" s="37">
        <f>'(5) Historical Fin - IS'!I8</f>
        <v>-33</v>
      </c>
      <c r="K7" s="37">
        <f>'(5) Historical Fin - IS'!J8</f>
        <v>-28</v>
      </c>
    </row>
    <row r="8" spans="3:11" ht="15" customHeight="1" x14ac:dyDescent="0.25">
      <c r="C8" s="31" t="s">
        <v>70</v>
      </c>
      <c r="D8" s="32">
        <v>0</v>
      </c>
      <c r="E8" s="32">
        <v>1</v>
      </c>
      <c r="F8" s="32">
        <v>2</v>
      </c>
      <c r="G8" s="32">
        <v>-4</v>
      </c>
      <c r="H8" s="33">
        <v>-1</v>
      </c>
      <c r="I8" s="32">
        <v>4</v>
      </c>
      <c r="J8" s="32">
        <f>'(2) Non-GAAP Financial Measures'!I8</f>
        <v>3</v>
      </c>
      <c r="K8" s="32">
        <f>'(2) Non-GAAP Financial Measures'!J8</f>
        <v>-7</v>
      </c>
    </row>
    <row r="9" spans="3:11" x14ac:dyDescent="0.25">
      <c r="C9" s="36" t="s">
        <v>45</v>
      </c>
      <c r="D9" s="37">
        <v>202</v>
      </c>
      <c r="E9" s="37">
        <f>SUM(E6:E8)</f>
        <v>226</v>
      </c>
      <c r="F9" s="37">
        <v>229</v>
      </c>
      <c r="G9" s="37">
        <v>208</v>
      </c>
      <c r="H9" s="38">
        <v>865</v>
      </c>
      <c r="I9" s="37">
        <f>I6+I7+I8</f>
        <v>205</v>
      </c>
      <c r="J9" s="37">
        <f>SUM(J6:J8)</f>
        <v>226</v>
      </c>
      <c r="K9" s="37">
        <f>SUM(K6:K8)</f>
        <v>260</v>
      </c>
    </row>
    <row r="10" spans="3:11" ht="14.25" customHeight="1" x14ac:dyDescent="0.25">
      <c r="C10" s="31" t="s">
        <v>74</v>
      </c>
      <c r="D10" s="32">
        <v>-43</v>
      </c>
      <c r="E10" s="32">
        <v>-53</v>
      </c>
      <c r="F10" s="32">
        <v>-55</v>
      </c>
      <c r="G10" s="32">
        <v>-43</v>
      </c>
      <c r="H10" s="33">
        <v>-194</v>
      </c>
      <c r="I10" s="32">
        <v>-39</v>
      </c>
      <c r="J10" s="32">
        <f>'(2) Non-GAAP Financial Measures'!I13</f>
        <v>-54</v>
      </c>
      <c r="K10" s="32">
        <f>'(2) Non-GAAP Financial Measures'!J13</f>
        <v>-62</v>
      </c>
    </row>
    <row r="11" spans="3:11" ht="15" customHeight="1" x14ac:dyDescent="0.25">
      <c r="C11" s="39" t="s">
        <v>38</v>
      </c>
      <c r="D11" s="57">
        <v>159</v>
      </c>
      <c r="E11" s="57">
        <f>SUM(E9:E10)</f>
        <v>173</v>
      </c>
      <c r="F11" s="57">
        <v>174</v>
      </c>
      <c r="G11" s="57">
        <v>165</v>
      </c>
      <c r="H11" s="57">
        <v>671</v>
      </c>
      <c r="I11" s="57">
        <v>166</v>
      </c>
      <c r="J11" s="57">
        <f>SUM(J9:J10)</f>
        <v>172</v>
      </c>
      <c r="K11" s="57">
        <f>SUM(K9:K10)</f>
        <v>198</v>
      </c>
    </row>
    <row r="12" spans="3:11" s="66" customFormat="1" ht="15" customHeight="1" x14ac:dyDescent="0.25">
      <c r="C12" s="31" t="s">
        <v>51</v>
      </c>
      <c r="D12" s="32">
        <v>0</v>
      </c>
      <c r="E12" s="32">
        <v>1</v>
      </c>
      <c r="F12" s="32">
        <v>0</v>
      </c>
      <c r="G12" s="32">
        <v>0</v>
      </c>
      <c r="H12" s="33">
        <v>1</v>
      </c>
      <c r="I12" s="32">
        <v>0</v>
      </c>
      <c r="J12" s="32">
        <v>2</v>
      </c>
      <c r="K12" s="32">
        <f>'(5) Historical Fin - IS'!J13</f>
        <v>1</v>
      </c>
    </row>
    <row r="13" spans="3:11" x14ac:dyDescent="0.25">
      <c r="C13" s="101" t="s">
        <v>39</v>
      </c>
      <c r="D13" s="102">
        <v>159</v>
      </c>
      <c r="E13" s="102">
        <f>E11-E12</f>
        <v>172</v>
      </c>
      <c r="F13" s="102">
        <v>174</v>
      </c>
      <c r="G13" s="102">
        <v>165</v>
      </c>
      <c r="H13" s="102">
        <v>670</v>
      </c>
      <c r="I13" s="102">
        <v>166</v>
      </c>
      <c r="J13" s="102">
        <f>J11-J12</f>
        <v>170</v>
      </c>
      <c r="K13" s="102">
        <f>K11-K12</f>
        <v>197</v>
      </c>
    </row>
    <row r="14" spans="3:11" s="66" customFormat="1" ht="15.6" customHeight="1" x14ac:dyDescent="0.25">
      <c r="C14" s="34"/>
      <c r="D14" s="35"/>
      <c r="E14" s="35"/>
      <c r="F14" s="35"/>
      <c r="G14" s="35"/>
      <c r="H14" s="35"/>
      <c r="I14" s="35"/>
      <c r="J14" s="35"/>
      <c r="K14" s="35"/>
    </row>
    <row r="15" spans="3:11" x14ac:dyDescent="0.25">
      <c r="C15" s="125" t="s">
        <v>76</v>
      </c>
      <c r="D15" s="103">
        <v>1.03</v>
      </c>
      <c r="E15" s="103">
        <f>E13/E16</f>
        <v>1.1168831168831168</v>
      </c>
      <c r="F15" s="103">
        <v>1.1399999999999999</v>
      </c>
      <c r="G15" s="103">
        <v>1.1000000000000001</v>
      </c>
      <c r="H15" s="103">
        <v>4.38</v>
      </c>
      <c r="I15" s="103">
        <v>1.1299999999999999</v>
      </c>
      <c r="J15" s="103">
        <f>J13/J16</f>
        <v>1.1643835616438356</v>
      </c>
      <c r="K15" s="103">
        <f>K13/K16</f>
        <v>1.3586206896551725</v>
      </c>
    </row>
    <row r="16" spans="3:11" x14ac:dyDescent="0.25">
      <c r="C16" s="34" t="s">
        <v>11</v>
      </c>
      <c r="D16" s="33">
        <v>154</v>
      </c>
      <c r="E16" s="33">
        <v>154</v>
      </c>
      <c r="F16" s="33">
        <v>153</v>
      </c>
      <c r="G16" s="33">
        <v>150</v>
      </c>
      <c r="H16" s="33">
        <v>153</v>
      </c>
      <c r="I16" s="33">
        <v>147</v>
      </c>
      <c r="J16" s="33">
        <v>146</v>
      </c>
      <c r="K16" s="33">
        <f>'(2) Non-GAAP Financial Measures'!J29</f>
        <v>145</v>
      </c>
    </row>
    <row r="18" spans="3:3" s="1" customFormat="1" x14ac:dyDescent="0.25">
      <c r="C18" s="124" t="s">
        <v>115</v>
      </c>
    </row>
    <row r="19" spans="3:3" x14ac:dyDescent="0.25">
      <c r="C19" s="90" t="s">
        <v>75</v>
      </c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1">
    <mergeCell ref="D5:K5"/>
  </mergeCells>
  <pageMargins left="0.7" right="0.7" top="0.75" bottom="0.75" header="0.3" footer="0.3"/>
  <pageSetup scale="68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80"/>
  <sheetViews>
    <sheetView showGridLines="0" zoomScale="90" zoomScaleNormal="90" zoomScaleSheetLayoutView="90" workbookViewId="0">
      <selection activeCell="H2" sqref="H2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9.140625" style="3" bestFit="1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65"/>
    </row>
    <row r="2" spans="2:14" ht="31.5" x14ac:dyDescent="0.5">
      <c r="B2" s="142" t="s">
        <v>27</v>
      </c>
      <c r="C2" s="142"/>
      <c r="D2" s="142"/>
      <c r="E2" s="142"/>
      <c r="F2" s="142"/>
      <c r="G2" s="142"/>
      <c r="H2" s="142"/>
      <c r="I2" s="142"/>
      <c r="J2" s="59"/>
      <c r="K2" s="59"/>
      <c r="L2" s="59"/>
    </row>
    <row r="3" spans="2:14" x14ac:dyDescent="0.25">
      <c r="B3" s="71"/>
      <c r="C3" s="72"/>
      <c r="D3" s="72"/>
      <c r="E3" s="72"/>
      <c r="F3" s="72"/>
      <c r="G3" s="72"/>
      <c r="H3" s="135"/>
      <c r="I3" s="73"/>
      <c r="J3" s="73"/>
      <c r="K3" s="73"/>
      <c r="L3" s="73"/>
      <c r="M3" s="71"/>
      <c r="N3" s="71"/>
    </row>
    <row r="4" spans="2:14" x14ac:dyDescent="0.25">
      <c r="B4" s="71"/>
      <c r="C4" s="72"/>
      <c r="D4" s="72"/>
      <c r="E4" s="72"/>
      <c r="F4" s="72"/>
      <c r="G4" s="72"/>
      <c r="H4" s="135"/>
      <c r="I4" s="73"/>
      <c r="J4" s="73"/>
      <c r="K4" s="73"/>
      <c r="L4" s="73"/>
      <c r="M4" s="71"/>
      <c r="N4" s="71"/>
    </row>
    <row r="5" spans="2:14" x14ac:dyDescent="0.25">
      <c r="B5" s="78"/>
      <c r="C5" s="223" t="s">
        <v>99</v>
      </c>
      <c r="D5" s="223"/>
      <c r="E5" s="223"/>
      <c r="F5" s="223"/>
      <c r="G5" s="223"/>
      <c r="H5" s="223"/>
      <c r="I5" s="73"/>
      <c r="J5" s="73"/>
      <c r="K5" s="73"/>
      <c r="L5" s="73"/>
      <c r="M5" s="71"/>
      <c r="N5" s="71"/>
    </row>
    <row r="6" spans="2:14" x14ac:dyDescent="0.25">
      <c r="B6" s="78"/>
      <c r="C6" s="224" t="s">
        <v>3</v>
      </c>
      <c r="D6" s="224"/>
      <c r="E6" s="224"/>
      <c r="F6" s="224"/>
      <c r="G6" s="224"/>
      <c r="H6" s="224"/>
      <c r="I6" s="73"/>
      <c r="J6" s="73"/>
      <c r="K6" s="73"/>
      <c r="L6" s="73"/>
      <c r="M6" s="71"/>
      <c r="N6" s="71"/>
    </row>
    <row r="7" spans="2:14" ht="26.25" x14ac:dyDescent="0.25">
      <c r="B7" s="78"/>
      <c r="C7" s="79" t="s">
        <v>13</v>
      </c>
      <c r="D7" s="79" t="s">
        <v>78</v>
      </c>
      <c r="E7" s="79" t="s">
        <v>82</v>
      </c>
      <c r="F7" s="79" t="s">
        <v>54</v>
      </c>
      <c r="G7" s="156" t="s">
        <v>52</v>
      </c>
      <c r="H7" s="79" t="s">
        <v>33</v>
      </c>
      <c r="I7" s="73"/>
      <c r="J7" s="73"/>
      <c r="K7" s="73"/>
      <c r="L7" s="71"/>
      <c r="M7" s="71"/>
    </row>
    <row r="8" spans="2:14" x14ac:dyDescent="0.25">
      <c r="B8" s="78" t="s">
        <v>32</v>
      </c>
      <c r="C8" s="104">
        <f>'(3) Seg Non GAAP OI Rec'!C8</f>
        <v>93</v>
      </c>
      <c r="D8" s="104">
        <v>0</v>
      </c>
      <c r="E8" s="104">
        <f>'(3) Seg Non GAAP OI Rec'!E8</f>
        <v>15</v>
      </c>
      <c r="F8" s="104">
        <v>0</v>
      </c>
      <c r="G8" s="104">
        <v>0</v>
      </c>
      <c r="H8" s="104">
        <f>SUM(C8:G8)</f>
        <v>108</v>
      </c>
      <c r="I8" s="73"/>
      <c r="J8" s="73"/>
      <c r="K8" s="73"/>
      <c r="L8" s="71"/>
      <c r="M8" s="71"/>
    </row>
    <row r="9" spans="2:14" x14ac:dyDescent="0.25">
      <c r="B9" s="78" t="s">
        <v>31</v>
      </c>
      <c r="C9" s="121">
        <f>'(3) Seg Non GAAP OI Rec'!C9</f>
        <v>57</v>
      </c>
      <c r="D9" s="121">
        <v>0</v>
      </c>
      <c r="E9" s="121">
        <f>'(3) Seg Non GAAP OI Rec'!E9</f>
        <v>16</v>
      </c>
      <c r="F9" s="121">
        <f>'(3) Seg Non GAAP OI Rec'!F9</f>
        <v>3</v>
      </c>
      <c r="G9" s="121">
        <v>0</v>
      </c>
      <c r="H9" s="121">
        <f>SUM(C9:G9)</f>
        <v>76</v>
      </c>
      <c r="I9" s="73"/>
      <c r="J9" s="73"/>
      <c r="K9" s="73"/>
      <c r="L9" s="71"/>
      <c r="M9" s="71"/>
    </row>
    <row r="10" spans="2:14" x14ac:dyDescent="0.25">
      <c r="B10" s="78" t="s">
        <v>30</v>
      </c>
      <c r="C10" s="121">
        <f>'(3) Seg Non GAAP OI Rec'!C10</f>
        <v>63</v>
      </c>
      <c r="D10" s="121">
        <v>0</v>
      </c>
      <c r="E10" s="121">
        <f>'(3) Seg Non GAAP OI Rec'!E10</f>
        <v>12</v>
      </c>
      <c r="F10" s="121">
        <v>0</v>
      </c>
      <c r="G10" s="121">
        <v>0</v>
      </c>
      <c r="H10" s="121">
        <f>SUM(C10:G10)</f>
        <v>75</v>
      </c>
      <c r="I10" s="73"/>
      <c r="J10" s="73"/>
      <c r="K10" s="73"/>
      <c r="L10" s="71"/>
      <c r="M10" s="71"/>
    </row>
    <row r="11" spans="2:14" x14ac:dyDescent="0.25">
      <c r="B11" s="78" t="s">
        <v>36</v>
      </c>
      <c r="C11" s="121">
        <f>'(3) Seg Non GAAP OI Rec'!C11</f>
        <v>36</v>
      </c>
      <c r="D11" s="121">
        <v>0</v>
      </c>
      <c r="E11" s="121">
        <v>0</v>
      </c>
      <c r="F11" s="121">
        <v>0</v>
      </c>
      <c r="G11" s="121">
        <v>0</v>
      </c>
      <c r="H11" s="121">
        <f>SUM(C11:G11)</f>
        <v>36</v>
      </c>
      <c r="I11" s="73"/>
      <c r="J11" s="73"/>
      <c r="K11" s="73"/>
      <c r="L11" s="71"/>
      <c r="M11" s="71"/>
    </row>
    <row r="12" spans="2:14" ht="15.75" thickBot="1" x14ac:dyDescent="0.3">
      <c r="B12" s="78" t="s">
        <v>14</v>
      </c>
      <c r="C12" s="106">
        <f t="shared" ref="C12:H12" si="0">SUM(C8:C11)</f>
        <v>249</v>
      </c>
      <c r="D12" s="106">
        <f t="shared" si="0"/>
        <v>0</v>
      </c>
      <c r="E12" s="106">
        <f t="shared" si="0"/>
        <v>43</v>
      </c>
      <c r="F12" s="106">
        <f t="shared" si="0"/>
        <v>3</v>
      </c>
      <c r="G12" s="106">
        <f t="shared" si="0"/>
        <v>0</v>
      </c>
      <c r="H12" s="106">
        <f t="shared" si="0"/>
        <v>295</v>
      </c>
      <c r="I12" s="73"/>
      <c r="J12" s="73"/>
      <c r="K12" s="73"/>
      <c r="L12" s="71"/>
      <c r="M12" s="71"/>
    </row>
    <row r="13" spans="2:14" ht="15.75" thickTop="1" x14ac:dyDescent="0.25">
      <c r="B13" s="71"/>
      <c r="C13" s="72"/>
      <c r="D13" s="72"/>
      <c r="E13" s="72"/>
      <c r="F13" s="72"/>
      <c r="G13" s="72"/>
      <c r="H13" s="135"/>
      <c r="I13" s="73"/>
      <c r="J13" s="73"/>
      <c r="K13" s="73"/>
      <c r="L13" s="73"/>
      <c r="M13" s="71"/>
      <c r="N13" s="71"/>
    </row>
    <row r="14" spans="2:14" x14ac:dyDescent="0.25">
      <c r="B14" s="78"/>
      <c r="C14" s="223" t="s">
        <v>92</v>
      </c>
      <c r="D14" s="223"/>
      <c r="E14" s="223"/>
      <c r="F14" s="223"/>
      <c r="G14" s="223"/>
      <c r="H14" s="223"/>
      <c r="I14" s="73"/>
      <c r="J14" s="73"/>
      <c r="K14" s="73"/>
      <c r="L14" s="73"/>
      <c r="M14" s="71"/>
      <c r="N14" s="71"/>
    </row>
    <row r="15" spans="2:14" x14ac:dyDescent="0.25">
      <c r="B15" s="78"/>
      <c r="C15" s="224" t="s">
        <v>3</v>
      </c>
      <c r="D15" s="224"/>
      <c r="E15" s="224"/>
      <c r="F15" s="224"/>
      <c r="G15" s="224"/>
      <c r="H15" s="224"/>
      <c r="I15" s="73"/>
      <c r="J15" s="73"/>
      <c r="K15" s="73"/>
      <c r="L15" s="73"/>
      <c r="M15" s="71"/>
      <c r="N15" s="71"/>
    </row>
    <row r="16" spans="2:14" ht="26.25" x14ac:dyDescent="0.25">
      <c r="B16" s="78"/>
      <c r="C16" s="79" t="s">
        <v>13</v>
      </c>
      <c r="D16" s="79" t="s">
        <v>78</v>
      </c>
      <c r="E16" s="79" t="s">
        <v>82</v>
      </c>
      <c r="F16" s="79" t="s">
        <v>54</v>
      </c>
      <c r="G16" s="156" t="s">
        <v>52</v>
      </c>
      <c r="H16" s="79" t="s">
        <v>33</v>
      </c>
      <c r="I16" s="73"/>
      <c r="J16" s="73"/>
      <c r="K16" s="73"/>
      <c r="L16" s="71"/>
      <c r="M16" s="71"/>
    </row>
    <row r="17" spans="2:14" x14ac:dyDescent="0.25">
      <c r="B17" s="78" t="s">
        <v>32</v>
      </c>
      <c r="C17" s="104">
        <v>101</v>
      </c>
      <c r="D17" s="104">
        <v>0</v>
      </c>
      <c r="E17" s="104">
        <v>15</v>
      </c>
      <c r="F17" s="104">
        <v>0</v>
      </c>
      <c r="G17" s="104">
        <v>0</v>
      </c>
      <c r="H17" s="104">
        <f>SUM(C17:G17)</f>
        <v>116</v>
      </c>
      <c r="I17" s="73"/>
      <c r="J17" s="73"/>
      <c r="K17" s="73"/>
      <c r="L17" s="71"/>
      <c r="M17" s="71"/>
    </row>
    <row r="18" spans="2:14" x14ac:dyDescent="0.25">
      <c r="B18" s="78" t="s">
        <v>31</v>
      </c>
      <c r="C18" s="121">
        <v>68</v>
      </c>
      <c r="D18" s="121">
        <v>0</v>
      </c>
      <c r="E18" s="121">
        <v>17</v>
      </c>
      <c r="F18" s="121">
        <v>2</v>
      </c>
      <c r="G18" s="121">
        <v>0</v>
      </c>
      <c r="H18" s="121">
        <f>SUM(C18:G18)</f>
        <v>87</v>
      </c>
      <c r="I18" s="73"/>
      <c r="J18" s="73"/>
      <c r="K18" s="73"/>
      <c r="L18" s="71"/>
      <c r="M18" s="71"/>
    </row>
    <row r="19" spans="2:14" x14ac:dyDescent="0.25">
      <c r="B19" s="78" t="s">
        <v>30</v>
      </c>
      <c r="C19" s="121">
        <v>61</v>
      </c>
      <c r="D19" s="121">
        <v>0</v>
      </c>
      <c r="E19" s="121">
        <v>11</v>
      </c>
      <c r="F19" s="121">
        <v>0</v>
      </c>
      <c r="G19" s="121">
        <v>0</v>
      </c>
      <c r="H19" s="121">
        <f>SUM(C19:G19)</f>
        <v>72</v>
      </c>
      <c r="I19" s="73"/>
      <c r="J19" s="73"/>
      <c r="K19" s="73"/>
      <c r="L19" s="71"/>
      <c r="M19" s="71"/>
    </row>
    <row r="20" spans="2:14" x14ac:dyDescent="0.25">
      <c r="B20" s="78" t="s">
        <v>36</v>
      </c>
      <c r="C20" s="121">
        <v>-20</v>
      </c>
      <c r="D20" s="121">
        <v>1</v>
      </c>
      <c r="E20" s="121">
        <v>0</v>
      </c>
      <c r="F20" s="121">
        <v>0</v>
      </c>
      <c r="G20" s="121">
        <v>0</v>
      </c>
      <c r="H20" s="121">
        <f>SUM(C20:G20)</f>
        <v>-19</v>
      </c>
      <c r="I20" s="73"/>
      <c r="J20" s="73"/>
      <c r="K20" s="73"/>
      <c r="L20" s="71"/>
      <c r="M20" s="71"/>
    </row>
    <row r="21" spans="2:14" ht="15.75" thickBot="1" x14ac:dyDescent="0.3">
      <c r="B21" s="78" t="s">
        <v>14</v>
      </c>
      <c r="C21" s="106">
        <f t="shared" ref="C21:H21" si="1">SUM(C17:C20)</f>
        <v>210</v>
      </c>
      <c r="D21" s="106">
        <f t="shared" si="1"/>
        <v>1</v>
      </c>
      <c r="E21" s="106">
        <f t="shared" si="1"/>
        <v>43</v>
      </c>
      <c r="F21" s="106">
        <f t="shared" si="1"/>
        <v>2</v>
      </c>
      <c r="G21" s="106">
        <f t="shared" si="1"/>
        <v>0</v>
      </c>
      <c r="H21" s="106">
        <f t="shared" si="1"/>
        <v>256</v>
      </c>
      <c r="I21" s="73"/>
      <c r="J21" s="73"/>
      <c r="K21" s="73"/>
      <c r="L21" s="71"/>
      <c r="M21" s="71"/>
    </row>
    <row r="22" spans="2:14" ht="15.75" thickTop="1" x14ac:dyDescent="0.25">
      <c r="B22" s="78"/>
      <c r="C22" s="133"/>
      <c r="D22" s="133"/>
      <c r="E22" s="133"/>
      <c r="F22" s="133"/>
      <c r="G22" s="133"/>
      <c r="H22" s="133"/>
      <c r="I22" s="73"/>
      <c r="J22" s="73"/>
      <c r="K22" s="73"/>
      <c r="L22" s="71"/>
      <c r="M22" s="71"/>
    </row>
    <row r="23" spans="2:14" x14ac:dyDescent="0.25">
      <c r="B23" s="78"/>
      <c r="C23" s="223" t="s">
        <v>73</v>
      </c>
      <c r="D23" s="223"/>
      <c r="E23" s="223"/>
      <c r="F23" s="223"/>
      <c r="G23" s="223"/>
      <c r="H23" s="223"/>
      <c r="I23" s="73"/>
      <c r="J23" s="73"/>
      <c r="K23" s="73"/>
      <c r="L23" s="73"/>
      <c r="M23" s="71"/>
      <c r="N23" s="71"/>
    </row>
    <row r="24" spans="2:14" x14ac:dyDescent="0.25">
      <c r="B24" s="78"/>
      <c r="C24" s="224" t="s">
        <v>3</v>
      </c>
      <c r="D24" s="224"/>
      <c r="E24" s="224"/>
      <c r="F24" s="224"/>
      <c r="G24" s="224"/>
      <c r="H24" s="224"/>
      <c r="I24" s="73"/>
      <c r="J24" s="73"/>
      <c r="K24" s="73"/>
      <c r="L24" s="73"/>
      <c r="M24" s="71"/>
      <c r="N24" s="71"/>
    </row>
    <row r="25" spans="2:14" ht="26.25" x14ac:dyDescent="0.25">
      <c r="B25" s="78"/>
      <c r="C25" s="79" t="s">
        <v>13</v>
      </c>
      <c r="D25" s="79" t="s">
        <v>78</v>
      </c>
      <c r="E25" s="79" t="s">
        <v>82</v>
      </c>
      <c r="F25" s="79" t="s">
        <v>54</v>
      </c>
      <c r="G25" s="156" t="s">
        <v>52</v>
      </c>
      <c r="H25" s="79" t="s">
        <v>33</v>
      </c>
      <c r="I25" s="73"/>
      <c r="J25" s="73"/>
      <c r="K25" s="73"/>
      <c r="L25" s="71"/>
      <c r="M25" s="71"/>
    </row>
    <row r="26" spans="2:14" x14ac:dyDescent="0.25">
      <c r="B26" s="78" t="s">
        <v>32</v>
      </c>
      <c r="C26" s="104">
        <v>89</v>
      </c>
      <c r="D26" s="104">
        <v>0</v>
      </c>
      <c r="E26" s="104">
        <v>15</v>
      </c>
      <c r="F26" s="104">
        <v>0</v>
      </c>
      <c r="G26" s="104">
        <v>0</v>
      </c>
      <c r="H26" s="104">
        <v>104</v>
      </c>
      <c r="I26" s="73"/>
      <c r="J26" s="73"/>
      <c r="K26" s="73"/>
      <c r="L26" s="71"/>
      <c r="M26" s="71"/>
    </row>
    <row r="27" spans="2:14" x14ac:dyDescent="0.25">
      <c r="B27" s="78" t="s">
        <v>31</v>
      </c>
      <c r="C27" s="121">
        <v>73</v>
      </c>
      <c r="D27" s="121">
        <v>0</v>
      </c>
      <c r="E27" s="121">
        <v>17</v>
      </c>
      <c r="F27" s="121">
        <v>3</v>
      </c>
      <c r="G27" s="121">
        <v>0</v>
      </c>
      <c r="H27" s="121">
        <v>93</v>
      </c>
      <c r="I27" s="73"/>
      <c r="J27" s="73"/>
      <c r="K27" s="73"/>
      <c r="L27" s="71"/>
      <c r="M27" s="71"/>
    </row>
    <row r="28" spans="2:14" x14ac:dyDescent="0.25">
      <c r="B28" s="78" t="s">
        <v>30</v>
      </c>
      <c r="C28" s="121">
        <v>45</v>
      </c>
      <c r="D28" s="121">
        <v>0</v>
      </c>
      <c r="E28" s="121">
        <v>10</v>
      </c>
      <c r="F28" s="121">
        <v>0</v>
      </c>
      <c r="G28" s="121">
        <v>0</v>
      </c>
      <c r="H28" s="121">
        <v>55</v>
      </c>
      <c r="I28" s="73"/>
      <c r="J28" s="73"/>
      <c r="K28" s="73"/>
      <c r="L28" s="71"/>
      <c r="M28" s="71"/>
    </row>
    <row r="29" spans="2:14" x14ac:dyDescent="0.25">
      <c r="B29" s="78" t="s">
        <v>36</v>
      </c>
      <c r="C29" s="121">
        <v>-15</v>
      </c>
      <c r="D29" s="121">
        <v>2</v>
      </c>
      <c r="E29" s="121">
        <v>0</v>
      </c>
      <c r="F29" s="121">
        <v>0</v>
      </c>
      <c r="G29" s="121">
        <v>0</v>
      </c>
      <c r="H29" s="121">
        <v>-13</v>
      </c>
      <c r="I29" s="73"/>
      <c r="J29" s="73"/>
      <c r="K29" s="73"/>
      <c r="L29" s="71"/>
      <c r="M29" s="71"/>
    </row>
    <row r="30" spans="2:14" ht="15.75" thickBot="1" x14ac:dyDescent="0.3">
      <c r="B30" s="78" t="s">
        <v>14</v>
      </c>
      <c r="C30" s="106">
        <v>192</v>
      </c>
      <c r="D30" s="106">
        <v>2</v>
      </c>
      <c r="E30" s="106">
        <v>42</v>
      </c>
      <c r="F30" s="106">
        <v>3</v>
      </c>
      <c r="G30" s="106">
        <v>0</v>
      </c>
      <c r="H30" s="106">
        <v>239</v>
      </c>
      <c r="I30" s="73"/>
      <c r="J30" s="73"/>
      <c r="K30" s="73"/>
      <c r="L30" s="71"/>
      <c r="M30" s="71"/>
    </row>
    <row r="31" spans="2:14" ht="15.75" thickTop="1" x14ac:dyDescent="0.25">
      <c r="B31" s="71"/>
      <c r="C31" s="72"/>
      <c r="D31" s="72"/>
      <c r="E31" s="72"/>
      <c r="F31" s="72"/>
      <c r="G31" s="72"/>
      <c r="H31" s="135"/>
      <c r="I31" s="73"/>
      <c r="J31" s="73"/>
      <c r="K31" s="73"/>
      <c r="L31" s="73"/>
      <c r="M31" s="71"/>
      <c r="N31" s="71"/>
    </row>
    <row r="32" spans="2:14" x14ac:dyDescent="0.25">
      <c r="B32" s="114"/>
      <c r="C32" s="229" t="s">
        <v>68</v>
      </c>
      <c r="D32" s="229"/>
      <c r="E32" s="229"/>
      <c r="F32" s="229"/>
      <c r="G32" s="229"/>
      <c r="H32" s="229"/>
      <c r="I32" s="73"/>
      <c r="J32" s="73"/>
      <c r="K32" s="73"/>
      <c r="L32" s="73"/>
      <c r="M32" s="71"/>
      <c r="N32" s="71"/>
    </row>
    <row r="33" spans="2:14" x14ac:dyDescent="0.25">
      <c r="B33" s="114"/>
      <c r="C33" s="226" t="s">
        <v>3</v>
      </c>
      <c r="D33" s="226"/>
      <c r="E33" s="226"/>
      <c r="F33" s="226"/>
      <c r="G33" s="226"/>
      <c r="H33" s="226"/>
      <c r="I33" s="73"/>
      <c r="J33" s="73"/>
      <c r="K33" s="73"/>
      <c r="L33" s="73"/>
      <c r="M33" s="71"/>
      <c r="N33" s="71"/>
    </row>
    <row r="34" spans="2:14" ht="26.25" x14ac:dyDescent="0.25">
      <c r="B34" s="114"/>
      <c r="C34" s="156" t="s">
        <v>13</v>
      </c>
      <c r="D34" s="79" t="s">
        <v>78</v>
      </c>
      <c r="E34" s="79" t="s">
        <v>82</v>
      </c>
      <c r="F34" s="156" t="s">
        <v>54</v>
      </c>
      <c r="G34" s="156" t="s">
        <v>52</v>
      </c>
      <c r="H34" s="156" t="s">
        <v>33</v>
      </c>
      <c r="I34" s="73"/>
      <c r="J34" s="73"/>
      <c r="K34" s="73"/>
      <c r="L34" s="73"/>
      <c r="M34" s="71"/>
      <c r="N34" s="71"/>
    </row>
    <row r="35" spans="2:14" x14ac:dyDescent="0.25">
      <c r="B35" s="114" t="s">
        <v>85</v>
      </c>
      <c r="C35" s="104">
        <v>353</v>
      </c>
      <c r="D35" s="104">
        <v>0</v>
      </c>
      <c r="E35" s="104">
        <v>68</v>
      </c>
      <c r="F35" s="104">
        <v>0</v>
      </c>
      <c r="G35" s="104">
        <v>0</v>
      </c>
      <c r="H35" s="104">
        <v>421</v>
      </c>
      <c r="I35" s="73"/>
      <c r="J35" s="73"/>
      <c r="K35" s="73"/>
      <c r="L35" s="73"/>
      <c r="M35" s="71"/>
      <c r="N35" s="71"/>
    </row>
    <row r="36" spans="2:14" x14ac:dyDescent="0.25">
      <c r="B36" s="114" t="s">
        <v>86</v>
      </c>
      <c r="C36" s="121">
        <v>284</v>
      </c>
      <c r="D36" s="121">
        <v>0</v>
      </c>
      <c r="E36" s="121">
        <v>87</v>
      </c>
      <c r="F36" s="121">
        <v>10</v>
      </c>
      <c r="G36" s="121">
        <v>0</v>
      </c>
      <c r="H36" s="121">
        <v>381</v>
      </c>
      <c r="I36" s="73"/>
      <c r="J36" s="73"/>
      <c r="K36" s="73"/>
      <c r="L36" s="73"/>
      <c r="M36" s="71"/>
      <c r="N36" s="71"/>
    </row>
    <row r="37" spans="2:14" x14ac:dyDescent="0.25">
      <c r="B37" s="114" t="s">
        <v>30</v>
      </c>
      <c r="C37" s="121">
        <v>230</v>
      </c>
      <c r="D37" s="121">
        <v>0</v>
      </c>
      <c r="E37" s="121">
        <v>46</v>
      </c>
      <c r="F37" s="121">
        <v>0</v>
      </c>
      <c r="G37" s="121">
        <v>0</v>
      </c>
      <c r="H37" s="121">
        <v>276</v>
      </c>
      <c r="I37" s="73"/>
      <c r="J37" s="73"/>
      <c r="K37" s="73"/>
      <c r="L37" s="73"/>
      <c r="M37" s="71"/>
      <c r="N37" s="71"/>
    </row>
    <row r="38" spans="2:14" x14ac:dyDescent="0.25">
      <c r="B38" s="114" t="s">
        <v>36</v>
      </c>
      <c r="C38" s="121">
        <v>-118</v>
      </c>
      <c r="D38" s="121">
        <v>37</v>
      </c>
      <c r="E38" s="121">
        <v>0</v>
      </c>
      <c r="F38" s="121">
        <v>0</v>
      </c>
      <c r="G38" s="121">
        <v>7</v>
      </c>
      <c r="H38" s="121">
        <v>-74</v>
      </c>
      <c r="I38" s="73"/>
      <c r="J38" s="73"/>
      <c r="K38" s="73"/>
      <c r="L38" s="73"/>
      <c r="M38" s="71"/>
      <c r="N38" s="71"/>
    </row>
    <row r="39" spans="2:14" ht="15.75" thickBot="1" x14ac:dyDescent="0.3">
      <c r="B39" s="114" t="s">
        <v>14</v>
      </c>
      <c r="C39" s="106">
        <v>749</v>
      </c>
      <c r="D39" s="106">
        <v>37</v>
      </c>
      <c r="E39" s="106">
        <v>201</v>
      </c>
      <c r="F39" s="106">
        <v>10</v>
      </c>
      <c r="G39" s="106">
        <v>7</v>
      </c>
      <c r="H39" s="106">
        <v>1004</v>
      </c>
      <c r="I39" s="73"/>
      <c r="J39" s="73"/>
      <c r="K39" s="73"/>
      <c r="L39" s="73"/>
      <c r="M39" s="71"/>
      <c r="N39" s="71"/>
    </row>
    <row r="40" spans="2:14" ht="15.75" thickTop="1" x14ac:dyDescent="0.25">
      <c r="B40" s="158"/>
      <c r="C40" s="159"/>
      <c r="D40" s="159"/>
      <c r="E40" s="159"/>
      <c r="F40" s="159"/>
      <c r="G40" s="159"/>
      <c r="H40" s="160"/>
      <c r="I40" s="73"/>
      <c r="J40" s="73"/>
      <c r="K40" s="73"/>
      <c r="L40" s="73"/>
      <c r="M40" s="71"/>
      <c r="N40" s="71"/>
    </row>
    <row r="41" spans="2:14" x14ac:dyDescent="0.25">
      <c r="B41" s="114"/>
      <c r="C41" s="229" t="s">
        <v>67</v>
      </c>
      <c r="D41" s="229"/>
      <c r="E41" s="229"/>
      <c r="F41" s="229"/>
      <c r="G41" s="229"/>
      <c r="H41" s="229"/>
      <c r="I41" s="73"/>
      <c r="J41" s="73"/>
      <c r="K41" s="73"/>
      <c r="L41" s="73"/>
      <c r="M41" s="71"/>
      <c r="N41" s="71"/>
    </row>
    <row r="42" spans="2:14" x14ac:dyDescent="0.25">
      <c r="B42" s="114"/>
      <c r="C42" s="226" t="s">
        <v>3</v>
      </c>
      <c r="D42" s="226"/>
      <c r="E42" s="226"/>
      <c r="F42" s="226"/>
      <c r="G42" s="226"/>
      <c r="H42" s="226"/>
      <c r="I42" s="73"/>
      <c r="J42" s="73"/>
      <c r="K42" s="73"/>
      <c r="L42" s="73"/>
      <c r="M42" s="71"/>
      <c r="N42" s="71"/>
    </row>
    <row r="43" spans="2:14" ht="26.25" x14ac:dyDescent="0.25">
      <c r="B43" s="114"/>
      <c r="C43" s="156" t="s">
        <v>13</v>
      </c>
      <c r="D43" s="79" t="s">
        <v>78</v>
      </c>
      <c r="E43" s="79" t="s">
        <v>82</v>
      </c>
      <c r="F43" s="156" t="s">
        <v>54</v>
      </c>
      <c r="G43" s="156" t="s">
        <v>52</v>
      </c>
      <c r="H43" s="156" t="s">
        <v>33</v>
      </c>
      <c r="I43" s="73"/>
      <c r="J43" s="73"/>
      <c r="K43" s="73"/>
      <c r="L43" s="73"/>
      <c r="M43" s="71"/>
      <c r="N43" s="71"/>
    </row>
    <row r="44" spans="2:14" x14ac:dyDescent="0.25">
      <c r="B44" s="114" t="s">
        <v>85</v>
      </c>
      <c r="C44" s="104">
        <v>80</v>
      </c>
      <c r="D44" s="104">
        <v>0</v>
      </c>
      <c r="E44" s="104">
        <v>17</v>
      </c>
      <c r="F44" s="104">
        <v>0</v>
      </c>
      <c r="G44" s="104">
        <v>0</v>
      </c>
      <c r="H44" s="104">
        <v>97</v>
      </c>
      <c r="I44" s="73"/>
      <c r="J44" s="73"/>
      <c r="K44" s="73"/>
      <c r="L44" s="73"/>
      <c r="M44" s="71"/>
      <c r="N44" s="71"/>
    </row>
    <row r="45" spans="2:14" x14ac:dyDescent="0.25">
      <c r="B45" s="114" t="s">
        <v>86</v>
      </c>
      <c r="C45" s="121">
        <v>63</v>
      </c>
      <c r="D45" s="121">
        <v>0</v>
      </c>
      <c r="E45" s="121">
        <v>21</v>
      </c>
      <c r="F45" s="121">
        <v>3</v>
      </c>
      <c r="G45" s="121">
        <v>0</v>
      </c>
      <c r="H45" s="121">
        <v>87</v>
      </c>
      <c r="I45" s="73"/>
      <c r="J45" s="73"/>
      <c r="K45" s="73"/>
      <c r="L45" s="73"/>
      <c r="M45" s="71"/>
      <c r="N45" s="71"/>
    </row>
    <row r="46" spans="2:14" x14ac:dyDescent="0.25">
      <c r="B46" s="114" t="s">
        <v>30</v>
      </c>
      <c r="C46" s="121">
        <v>68</v>
      </c>
      <c r="D46" s="121">
        <v>0</v>
      </c>
      <c r="E46" s="121">
        <v>12</v>
      </c>
      <c r="F46" s="121">
        <v>0</v>
      </c>
      <c r="G46" s="121">
        <v>0</v>
      </c>
      <c r="H46" s="121">
        <v>80</v>
      </c>
      <c r="I46" s="73"/>
      <c r="J46" s="73"/>
      <c r="K46" s="73"/>
      <c r="L46" s="73"/>
      <c r="M46" s="71"/>
      <c r="N46" s="71"/>
    </row>
    <row r="47" spans="2:14" x14ac:dyDescent="0.25">
      <c r="B47" s="114" t="s">
        <v>36</v>
      </c>
      <c r="C47" s="121">
        <v>-23</v>
      </c>
      <c r="D47" s="121">
        <v>5</v>
      </c>
      <c r="E47" s="121">
        <v>0</v>
      </c>
      <c r="F47" s="121">
        <v>0</v>
      </c>
      <c r="G47" s="121">
        <v>0</v>
      </c>
      <c r="H47" s="121">
        <v>-18</v>
      </c>
      <c r="I47" s="73"/>
      <c r="J47" s="73"/>
      <c r="K47" s="73"/>
      <c r="L47" s="73"/>
      <c r="M47" s="71"/>
      <c r="N47" s="71"/>
    </row>
    <row r="48" spans="2:14" ht="15.75" thickBot="1" x14ac:dyDescent="0.3">
      <c r="B48" s="114" t="s">
        <v>14</v>
      </c>
      <c r="C48" s="106">
        <v>188</v>
      </c>
      <c r="D48" s="106">
        <v>5</v>
      </c>
      <c r="E48" s="106">
        <v>50</v>
      </c>
      <c r="F48" s="106">
        <v>3</v>
      </c>
      <c r="G48" s="106">
        <v>0</v>
      </c>
      <c r="H48" s="106">
        <v>246</v>
      </c>
      <c r="I48" s="73"/>
      <c r="J48" s="73"/>
      <c r="K48" s="73"/>
      <c r="L48" s="73"/>
      <c r="M48" s="71"/>
      <c r="N48" s="71"/>
    </row>
    <row r="49" spans="2:14" ht="15.75" thickTop="1" x14ac:dyDescent="0.25">
      <c r="B49" s="158"/>
      <c r="C49" s="159"/>
      <c r="D49" s="159"/>
      <c r="E49" s="159"/>
      <c r="F49" s="159"/>
      <c r="G49" s="159"/>
      <c r="H49" s="160"/>
      <c r="I49" s="73"/>
      <c r="J49" s="73"/>
      <c r="K49" s="73"/>
      <c r="L49" s="73"/>
      <c r="M49" s="71"/>
      <c r="N49" s="71"/>
    </row>
    <row r="50" spans="2:14" x14ac:dyDescent="0.25">
      <c r="B50" s="114"/>
      <c r="C50" s="229" t="s">
        <v>58</v>
      </c>
      <c r="D50" s="229"/>
      <c r="E50" s="229"/>
      <c r="F50" s="229"/>
      <c r="G50" s="229"/>
      <c r="H50" s="229"/>
      <c r="I50" s="137"/>
      <c r="J50" s="73"/>
      <c r="K50" s="73"/>
      <c r="L50" s="73"/>
      <c r="M50" s="71"/>
      <c r="N50" s="71"/>
    </row>
    <row r="51" spans="2:14" x14ac:dyDescent="0.25">
      <c r="B51" s="114"/>
      <c r="C51" s="226" t="s">
        <v>3</v>
      </c>
      <c r="D51" s="226"/>
      <c r="E51" s="226"/>
      <c r="F51" s="226"/>
      <c r="G51" s="226"/>
      <c r="H51" s="226"/>
      <c r="I51" s="130"/>
      <c r="J51" s="73"/>
      <c r="K51" s="73"/>
      <c r="L51" s="73"/>
      <c r="M51" s="71"/>
      <c r="N51" s="71"/>
    </row>
    <row r="52" spans="2:14" ht="26.25" x14ac:dyDescent="0.25">
      <c r="B52" s="114"/>
      <c r="C52" s="156" t="s">
        <v>13</v>
      </c>
      <c r="D52" s="79" t="s">
        <v>78</v>
      </c>
      <c r="E52" s="79" t="s">
        <v>82</v>
      </c>
      <c r="F52" s="156" t="s">
        <v>54</v>
      </c>
      <c r="G52" s="156" t="s">
        <v>52</v>
      </c>
      <c r="H52" s="156" t="s">
        <v>33</v>
      </c>
      <c r="I52" s="73"/>
      <c r="J52" s="73"/>
      <c r="K52" s="71"/>
      <c r="L52" s="71"/>
    </row>
    <row r="53" spans="2:14" x14ac:dyDescent="0.25">
      <c r="B53" s="114" t="s">
        <v>85</v>
      </c>
      <c r="C53" s="104">
        <v>89</v>
      </c>
      <c r="D53" s="104">
        <v>0</v>
      </c>
      <c r="E53" s="104">
        <v>17</v>
      </c>
      <c r="F53" s="104">
        <v>0</v>
      </c>
      <c r="G53" s="104">
        <v>0</v>
      </c>
      <c r="H53" s="104">
        <v>106</v>
      </c>
      <c r="I53" s="73"/>
      <c r="J53" s="73"/>
      <c r="K53" s="71"/>
      <c r="L53" s="71"/>
    </row>
    <row r="54" spans="2:14" x14ac:dyDescent="0.25">
      <c r="B54" s="114" t="s">
        <v>86</v>
      </c>
      <c r="C54" s="121">
        <v>92</v>
      </c>
      <c r="D54" s="121">
        <v>0</v>
      </c>
      <c r="E54" s="121">
        <v>22</v>
      </c>
      <c r="F54" s="121">
        <v>2</v>
      </c>
      <c r="G54" s="121">
        <v>0</v>
      </c>
      <c r="H54" s="121">
        <v>116</v>
      </c>
      <c r="I54" s="73"/>
      <c r="J54" s="73"/>
      <c r="K54" s="71"/>
      <c r="L54" s="71"/>
    </row>
    <row r="55" spans="2:14" x14ac:dyDescent="0.25">
      <c r="B55" s="114" t="s">
        <v>30</v>
      </c>
      <c r="C55" s="121">
        <v>52</v>
      </c>
      <c r="D55" s="121">
        <v>0</v>
      </c>
      <c r="E55" s="121">
        <v>11</v>
      </c>
      <c r="F55" s="121">
        <v>0</v>
      </c>
      <c r="G55" s="121">
        <v>0</v>
      </c>
      <c r="H55" s="121">
        <v>63</v>
      </c>
      <c r="I55" s="73"/>
      <c r="J55" s="73"/>
      <c r="K55" s="71"/>
      <c r="L55" s="71"/>
    </row>
    <row r="56" spans="2:14" x14ac:dyDescent="0.25">
      <c r="B56" s="114" t="s">
        <v>36</v>
      </c>
      <c r="C56" s="121">
        <v>-30</v>
      </c>
      <c r="D56" s="121">
        <v>7</v>
      </c>
      <c r="E56" s="121">
        <v>0</v>
      </c>
      <c r="F56" s="121">
        <v>0</v>
      </c>
      <c r="G56" s="121">
        <v>0</v>
      </c>
      <c r="H56" s="121">
        <v>-23</v>
      </c>
      <c r="I56" s="73"/>
      <c r="J56" s="73"/>
      <c r="K56" s="71"/>
      <c r="L56" s="71"/>
    </row>
    <row r="57" spans="2:14" ht="15.75" thickBot="1" x14ac:dyDescent="0.3">
      <c r="B57" s="114" t="s">
        <v>14</v>
      </c>
      <c r="C57" s="106">
        <v>203</v>
      </c>
      <c r="D57" s="106">
        <v>7</v>
      </c>
      <c r="E57" s="106">
        <v>50</v>
      </c>
      <c r="F57" s="106">
        <v>2</v>
      </c>
      <c r="G57" s="106">
        <v>0</v>
      </c>
      <c r="H57" s="106">
        <v>262</v>
      </c>
      <c r="I57" s="73"/>
      <c r="J57" s="73"/>
      <c r="K57" s="71"/>
      <c r="L57" s="71"/>
    </row>
    <row r="58" spans="2:14" ht="15.75" thickTop="1" x14ac:dyDescent="0.25">
      <c r="B58" s="114"/>
      <c r="C58" s="133"/>
      <c r="D58" s="133"/>
      <c r="E58" s="133"/>
      <c r="F58" s="133"/>
      <c r="G58" s="133"/>
      <c r="H58" s="157"/>
      <c r="I58" s="73"/>
      <c r="J58" s="73"/>
      <c r="K58" s="71"/>
      <c r="L58" s="71"/>
    </row>
    <row r="59" spans="2:14" x14ac:dyDescent="0.25">
      <c r="B59" s="114"/>
      <c r="C59" s="229" t="s">
        <v>62</v>
      </c>
      <c r="D59" s="229"/>
      <c r="E59" s="229"/>
      <c r="F59" s="229"/>
      <c r="G59" s="229"/>
      <c r="H59" s="229"/>
      <c r="I59" s="137"/>
      <c r="J59" s="73"/>
      <c r="K59" s="73"/>
      <c r="L59" s="73"/>
      <c r="M59" s="71"/>
      <c r="N59" s="71"/>
    </row>
    <row r="60" spans="2:14" x14ac:dyDescent="0.25">
      <c r="B60" s="114"/>
      <c r="C60" s="226" t="s">
        <v>3</v>
      </c>
      <c r="D60" s="226"/>
      <c r="E60" s="226"/>
      <c r="F60" s="226"/>
      <c r="G60" s="226"/>
      <c r="H60" s="226"/>
      <c r="I60" s="130"/>
      <c r="J60" s="73"/>
      <c r="K60" s="73"/>
      <c r="L60" s="73"/>
      <c r="M60" s="71"/>
      <c r="N60" s="71"/>
    </row>
    <row r="61" spans="2:14" ht="26.25" x14ac:dyDescent="0.25">
      <c r="B61" s="114"/>
      <c r="C61" s="156" t="s">
        <v>13</v>
      </c>
      <c r="D61" s="79" t="s">
        <v>78</v>
      </c>
      <c r="E61" s="79" t="s">
        <v>82</v>
      </c>
      <c r="F61" s="156" t="s">
        <v>54</v>
      </c>
      <c r="G61" s="156" t="s">
        <v>52</v>
      </c>
      <c r="H61" s="156" t="s">
        <v>33</v>
      </c>
      <c r="I61" s="73"/>
      <c r="J61" s="73"/>
      <c r="K61" s="71"/>
      <c r="L61" s="71"/>
    </row>
    <row r="62" spans="2:14" x14ac:dyDescent="0.25">
      <c r="B62" s="114" t="s">
        <v>85</v>
      </c>
      <c r="C62" s="104">
        <v>94</v>
      </c>
      <c r="D62" s="104">
        <v>0</v>
      </c>
      <c r="E62" s="104">
        <v>17</v>
      </c>
      <c r="F62" s="104">
        <v>0</v>
      </c>
      <c r="G62" s="104">
        <v>0</v>
      </c>
      <c r="H62" s="104">
        <v>111</v>
      </c>
      <c r="I62" s="73"/>
      <c r="J62" s="73"/>
      <c r="K62" s="71"/>
      <c r="L62" s="71"/>
    </row>
    <row r="63" spans="2:14" x14ac:dyDescent="0.25">
      <c r="B63" s="114" t="s">
        <v>86</v>
      </c>
      <c r="C63" s="121">
        <v>60</v>
      </c>
      <c r="D63" s="121">
        <v>0</v>
      </c>
      <c r="E63" s="121">
        <v>22</v>
      </c>
      <c r="F63" s="121">
        <v>2</v>
      </c>
      <c r="G63" s="121">
        <v>0</v>
      </c>
      <c r="H63" s="121">
        <v>84</v>
      </c>
      <c r="I63" s="73"/>
      <c r="J63" s="73"/>
      <c r="K63" s="71"/>
      <c r="L63" s="71"/>
    </row>
    <row r="64" spans="2:14" x14ac:dyDescent="0.25">
      <c r="B64" s="114" t="s">
        <v>30</v>
      </c>
      <c r="C64" s="121">
        <v>68</v>
      </c>
      <c r="D64" s="121">
        <v>0</v>
      </c>
      <c r="E64" s="121">
        <v>12</v>
      </c>
      <c r="F64" s="121">
        <v>0</v>
      </c>
      <c r="G64" s="121">
        <v>0</v>
      </c>
      <c r="H64" s="121">
        <f>SUM(C64:F64)</f>
        <v>80</v>
      </c>
      <c r="I64" s="73"/>
      <c r="J64" s="73"/>
      <c r="K64" s="71"/>
      <c r="L64" s="71"/>
    </row>
    <row r="65" spans="2:14" x14ac:dyDescent="0.25">
      <c r="B65" s="114" t="s">
        <v>36</v>
      </c>
      <c r="C65" s="121">
        <v>-23</v>
      </c>
      <c r="D65" s="121">
        <v>8</v>
      </c>
      <c r="E65" s="121">
        <v>0</v>
      </c>
      <c r="F65" s="121">
        <v>0</v>
      </c>
      <c r="G65" s="121">
        <v>0</v>
      </c>
      <c r="H65" s="121">
        <f>SUM(C65:F65)</f>
        <v>-15</v>
      </c>
      <c r="I65" s="73"/>
      <c r="J65" s="73"/>
      <c r="K65" s="71"/>
      <c r="L65" s="71"/>
    </row>
    <row r="66" spans="2:14" ht="15.75" thickBot="1" x14ac:dyDescent="0.3">
      <c r="B66" s="114" t="s">
        <v>14</v>
      </c>
      <c r="C66" s="106">
        <f>SUM(C62:C65)</f>
        <v>199</v>
      </c>
      <c r="D66" s="106">
        <f>SUM(D62:D65)</f>
        <v>8</v>
      </c>
      <c r="E66" s="106">
        <f t="shared" ref="E66:F66" si="2">SUM(E62:E65)</f>
        <v>51</v>
      </c>
      <c r="F66" s="106">
        <f t="shared" si="2"/>
        <v>2</v>
      </c>
      <c r="G66" s="106">
        <v>0</v>
      </c>
      <c r="H66" s="106">
        <f>SUM(H62:H65)</f>
        <v>260</v>
      </c>
      <c r="I66" s="73"/>
      <c r="J66" s="73"/>
      <c r="K66" s="71"/>
      <c r="L66" s="71"/>
    </row>
    <row r="67" spans="2:14" ht="15.75" thickTop="1" x14ac:dyDescent="0.25">
      <c r="B67" s="158"/>
      <c r="C67" s="159"/>
      <c r="D67" s="159"/>
      <c r="E67" s="159"/>
      <c r="F67" s="159"/>
      <c r="G67" s="159"/>
      <c r="H67" s="159"/>
      <c r="I67" s="73"/>
      <c r="J67" s="73"/>
      <c r="K67" s="73"/>
      <c r="L67" s="73"/>
      <c r="M67" s="71"/>
      <c r="N67" s="71"/>
    </row>
    <row r="68" spans="2:14" x14ac:dyDescent="0.25">
      <c r="B68" s="114"/>
      <c r="C68" s="229" t="s">
        <v>48</v>
      </c>
      <c r="D68" s="229"/>
      <c r="E68" s="229"/>
      <c r="F68" s="229"/>
      <c r="G68" s="229"/>
      <c r="H68" s="229"/>
      <c r="I68" s="137"/>
      <c r="J68" s="73"/>
      <c r="K68" s="73"/>
      <c r="L68" s="73"/>
      <c r="M68" s="71"/>
      <c r="N68" s="71"/>
    </row>
    <row r="69" spans="2:14" x14ac:dyDescent="0.25">
      <c r="B69" s="114"/>
      <c r="C69" s="226" t="s">
        <v>3</v>
      </c>
      <c r="D69" s="226"/>
      <c r="E69" s="226"/>
      <c r="F69" s="226"/>
      <c r="G69" s="226"/>
      <c r="H69" s="226"/>
      <c r="I69" s="130"/>
      <c r="J69" s="73"/>
      <c r="K69" s="73"/>
      <c r="L69" s="73"/>
      <c r="M69" s="71"/>
      <c r="N69" s="71"/>
    </row>
    <row r="70" spans="2:14" ht="26.25" x14ac:dyDescent="0.25">
      <c r="B70" s="114"/>
      <c r="C70" s="156" t="s">
        <v>13</v>
      </c>
      <c r="D70" s="79" t="s">
        <v>78</v>
      </c>
      <c r="E70" s="79" t="s">
        <v>82</v>
      </c>
      <c r="F70" s="156" t="s">
        <v>54</v>
      </c>
      <c r="G70" s="156" t="s">
        <v>52</v>
      </c>
      <c r="H70" s="156" t="s">
        <v>33</v>
      </c>
      <c r="I70" s="73"/>
      <c r="J70" s="73"/>
      <c r="K70" s="73"/>
      <c r="L70" s="73"/>
      <c r="M70" s="71"/>
      <c r="N70" s="71"/>
    </row>
    <row r="71" spans="2:14" x14ac:dyDescent="0.25">
      <c r="B71" s="114" t="s">
        <v>85</v>
      </c>
      <c r="C71" s="104">
        <v>90</v>
      </c>
      <c r="D71" s="104">
        <v>0</v>
      </c>
      <c r="E71" s="104">
        <v>17</v>
      </c>
      <c r="F71" s="104">
        <v>0</v>
      </c>
      <c r="G71" s="104">
        <v>0</v>
      </c>
      <c r="H71" s="104">
        <v>107</v>
      </c>
      <c r="I71" s="73"/>
      <c r="J71" s="73"/>
      <c r="K71" s="73"/>
      <c r="L71" s="73"/>
      <c r="M71" s="71"/>
      <c r="N71" s="71"/>
    </row>
    <row r="72" spans="2:14" x14ac:dyDescent="0.25">
      <c r="B72" s="114" t="s">
        <v>86</v>
      </c>
      <c r="C72" s="121">
        <v>69</v>
      </c>
      <c r="D72" s="121">
        <v>0</v>
      </c>
      <c r="E72" s="121">
        <v>22</v>
      </c>
      <c r="F72" s="121">
        <v>3</v>
      </c>
      <c r="G72" s="121">
        <v>0</v>
      </c>
      <c r="H72" s="121">
        <v>94</v>
      </c>
      <c r="I72" s="73"/>
      <c r="J72" s="73"/>
      <c r="K72" s="73"/>
      <c r="L72" s="73"/>
      <c r="M72" s="71"/>
      <c r="N72" s="71"/>
    </row>
    <row r="73" spans="2:14" x14ac:dyDescent="0.25">
      <c r="B73" s="114" t="s">
        <v>30</v>
      </c>
      <c r="C73" s="121">
        <v>42</v>
      </c>
      <c r="D73" s="121">
        <v>0</v>
      </c>
      <c r="E73" s="121">
        <v>11</v>
      </c>
      <c r="F73" s="121">
        <v>0</v>
      </c>
      <c r="G73" s="121">
        <v>0</v>
      </c>
      <c r="H73" s="121">
        <v>53</v>
      </c>
      <c r="I73" s="73"/>
      <c r="J73" s="73"/>
      <c r="K73" s="73"/>
      <c r="L73" s="73"/>
      <c r="M73" s="71"/>
      <c r="N73" s="71"/>
    </row>
    <row r="74" spans="2:14" x14ac:dyDescent="0.25">
      <c r="B74" s="114" t="s">
        <v>36</v>
      </c>
      <c r="C74" s="121">
        <v>-42</v>
      </c>
      <c r="D74" s="121">
        <v>17</v>
      </c>
      <c r="E74" s="121">
        <v>0</v>
      </c>
      <c r="F74" s="121">
        <v>0</v>
      </c>
      <c r="G74" s="121">
        <v>7</v>
      </c>
      <c r="H74" s="121">
        <v>-18</v>
      </c>
      <c r="I74" s="73"/>
      <c r="J74" s="73"/>
      <c r="K74" s="73"/>
      <c r="L74" s="73"/>
      <c r="M74" s="71"/>
      <c r="N74" s="71"/>
    </row>
    <row r="75" spans="2:14" ht="15.75" thickBot="1" x14ac:dyDescent="0.3">
      <c r="B75" s="114" t="s">
        <v>14</v>
      </c>
      <c r="C75" s="106">
        <v>159</v>
      </c>
      <c r="D75" s="106">
        <v>17</v>
      </c>
      <c r="E75" s="106">
        <v>50</v>
      </c>
      <c r="F75" s="106">
        <v>3</v>
      </c>
      <c r="G75" s="106">
        <v>7</v>
      </c>
      <c r="H75" s="106">
        <v>236</v>
      </c>
      <c r="I75" s="73"/>
      <c r="J75" s="73"/>
      <c r="K75" s="73"/>
      <c r="L75" s="73"/>
      <c r="M75" s="71"/>
      <c r="N75" s="71"/>
    </row>
    <row r="76" spans="2:14" ht="15.75" thickTop="1" x14ac:dyDescent="0.25">
      <c r="B76" s="71"/>
      <c r="C76" s="72"/>
      <c r="D76" s="72"/>
      <c r="E76" s="72"/>
      <c r="F76" s="72"/>
      <c r="G76" s="72"/>
      <c r="H76" s="72"/>
      <c r="I76" s="73"/>
      <c r="J76" s="73"/>
      <c r="K76" s="73"/>
      <c r="L76" s="73"/>
      <c r="M76" s="71"/>
      <c r="N76" s="71"/>
    </row>
    <row r="77" spans="2:14" x14ac:dyDescent="0.25">
      <c r="B77" s="167" t="s">
        <v>90</v>
      </c>
      <c r="C77" s="132"/>
      <c r="D77" s="132"/>
      <c r="E77" s="132"/>
      <c r="F77" s="132"/>
      <c r="G77" s="132"/>
      <c r="H77" s="71"/>
      <c r="I77" s="71"/>
      <c r="J77" s="71"/>
      <c r="K77" s="71"/>
      <c r="L77" s="71"/>
      <c r="M77" s="71"/>
    </row>
    <row r="78" spans="2:14" x14ac:dyDescent="0.25">
      <c r="B78" s="78"/>
      <c r="C78" s="132"/>
      <c r="D78" s="132"/>
      <c r="E78" s="132"/>
      <c r="F78" s="132"/>
      <c r="G78" s="132"/>
      <c r="H78" s="132"/>
      <c r="I78" s="71"/>
      <c r="J78" s="71"/>
      <c r="K78" s="71"/>
      <c r="L78" s="71"/>
      <c r="M78" s="71"/>
      <c r="N78" s="71"/>
    </row>
    <row r="79" spans="2:14" x14ac:dyDescent="0.25">
      <c r="B79" s="154"/>
      <c r="C79" s="154"/>
      <c r="D79" s="154"/>
      <c r="E79" s="154"/>
      <c r="F79" s="154"/>
      <c r="G79" s="154"/>
      <c r="H79" s="154"/>
      <c r="I79" s="71"/>
      <c r="J79" s="71"/>
      <c r="K79" s="71"/>
      <c r="L79" s="71"/>
      <c r="M79" s="71"/>
      <c r="N79" s="71"/>
    </row>
    <row r="80" spans="2:14" x14ac:dyDescent="0.25"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</row>
  </sheetData>
  <mergeCells count="16">
    <mergeCell ref="C5:H5"/>
    <mergeCell ref="C6:H6"/>
    <mergeCell ref="C14:H14"/>
    <mergeCell ref="C15:H15"/>
    <mergeCell ref="C69:H69"/>
    <mergeCell ref="C23:H23"/>
    <mergeCell ref="C68:H68"/>
    <mergeCell ref="C24:H24"/>
    <mergeCell ref="C32:H32"/>
    <mergeCell ref="C33:H33"/>
    <mergeCell ref="C42:H42"/>
    <mergeCell ref="C41:H41"/>
    <mergeCell ref="C51:H51"/>
    <mergeCell ref="C50:H50"/>
    <mergeCell ref="C59:H59"/>
    <mergeCell ref="C60:H60"/>
  </mergeCells>
  <pageMargins left="0.7" right="0.7" top="0.75" bottom="0.75" header="0.3" footer="0.3"/>
  <pageSetup scale="54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O99"/>
  <sheetViews>
    <sheetView showGridLines="0" topLeftCell="B1" zoomScale="90" zoomScaleNormal="90" workbookViewId="0">
      <selection activeCell="B1" sqref="B1"/>
    </sheetView>
  </sheetViews>
  <sheetFormatPr defaultRowHeight="15" x14ac:dyDescent="0.25"/>
  <cols>
    <col min="1" max="1" width="0" hidden="1" customWidth="1"/>
    <col min="2" max="2" width="2.42578125" style="66" customWidth="1"/>
    <col min="3" max="3" width="51.85546875" customWidth="1"/>
    <col min="4" max="10" width="22.710937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5" s="3" customFormat="1" x14ac:dyDescent="0.25"/>
    <row r="2" spans="3:15" s="3" customFormat="1" ht="31.5" x14ac:dyDescent="0.5">
      <c r="C2" s="142" t="s">
        <v>23</v>
      </c>
      <c r="D2" s="142"/>
      <c r="E2" s="142"/>
      <c r="F2" s="142"/>
      <c r="G2" s="142"/>
      <c r="H2" s="142"/>
      <c r="I2" s="142"/>
      <c r="J2" s="142"/>
      <c r="K2" s="59"/>
      <c r="L2" s="62"/>
      <c r="M2" s="59"/>
      <c r="N2" s="59"/>
    </row>
    <row r="3" spans="3:15" x14ac:dyDescent="0.25">
      <c r="C3" s="70"/>
      <c r="D3" s="70"/>
      <c r="E3" s="70"/>
      <c r="F3" s="70"/>
      <c r="G3" s="70"/>
      <c r="H3" s="70"/>
      <c r="I3" s="49"/>
    </row>
    <row r="4" spans="3:15" x14ac:dyDescent="0.25">
      <c r="C4" s="75"/>
      <c r="D4" s="230" t="s">
        <v>102</v>
      </c>
      <c r="E4" s="230"/>
      <c r="F4" s="230"/>
      <c r="G4" s="230"/>
      <c r="H4" s="230"/>
      <c r="I4" s="230"/>
      <c r="J4" s="230"/>
      <c r="K4" s="130"/>
      <c r="L4" s="155"/>
      <c r="M4" s="1"/>
      <c r="N4" s="1"/>
      <c r="O4" s="1"/>
    </row>
    <row r="5" spans="3:15" x14ac:dyDescent="0.25">
      <c r="C5" s="75"/>
      <c r="D5" s="231" t="s">
        <v>37</v>
      </c>
      <c r="E5" s="231"/>
      <c r="F5" s="231"/>
      <c r="G5" s="231"/>
      <c r="H5" s="231"/>
      <c r="I5" s="231"/>
      <c r="J5" s="231"/>
      <c r="K5" s="131"/>
      <c r="L5" s="155"/>
      <c r="M5" s="1"/>
      <c r="N5" s="1"/>
      <c r="O5" s="1"/>
    </row>
    <row r="6" spans="3:15" ht="45.75" customHeight="1" x14ac:dyDescent="0.25">
      <c r="C6" s="75"/>
      <c r="D6" s="145" t="s">
        <v>15</v>
      </c>
      <c r="E6" s="146" t="s">
        <v>78</v>
      </c>
      <c r="F6" s="146" t="s">
        <v>82</v>
      </c>
      <c r="G6" s="146" t="s">
        <v>54</v>
      </c>
      <c r="H6" s="148" t="s">
        <v>77</v>
      </c>
      <c r="I6" s="148" t="s">
        <v>64</v>
      </c>
      <c r="J6" s="146" t="s">
        <v>16</v>
      </c>
      <c r="L6" s="193"/>
      <c r="M6" s="1"/>
      <c r="N6" s="1"/>
      <c r="O6" s="1"/>
    </row>
    <row r="7" spans="3:15" x14ac:dyDescent="0.25">
      <c r="C7" s="75" t="s">
        <v>7</v>
      </c>
      <c r="D7" s="107">
        <f>'(1) Non-GAAP OI Rec'!J9</f>
        <v>249</v>
      </c>
      <c r="E7" s="108">
        <v>0</v>
      </c>
      <c r="F7" s="108">
        <v>43</v>
      </c>
      <c r="G7" s="108">
        <v>3</v>
      </c>
      <c r="H7" s="108">
        <v>0</v>
      </c>
      <c r="I7" s="108">
        <v>0</v>
      </c>
      <c r="J7" s="107">
        <f>SUM(D7:I7)</f>
        <v>295</v>
      </c>
      <c r="L7" s="194"/>
      <c r="M7" s="195"/>
      <c r="N7" s="195"/>
      <c r="O7" s="1"/>
    </row>
    <row r="8" spans="3:15" x14ac:dyDescent="0.25">
      <c r="C8" s="114" t="s">
        <v>50</v>
      </c>
      <c r="D8" s="109">
        <v>-35</v>
      </c>
      <c r="E8" s="105">
        <v>0</v>
      </c>
      <c r="F8" s="105">
        <v>0</v>
      </c>
      <c r="G8" s="105">
        <v>0</v>
      </c>
      <c r="H8" s="121">
        <v>0</v>
      </c>
      <c r="I8" s="121">
        <v>0</v>
      </c>
      <c r="J8" s="109">
        <f>SUM(D8:I8)</f>
        <v>-35</v>
      </c>
    </row>
    <row r="9" spans="3:15" x14ac:dyDescent="0.25">
      <c r="C9" s="76" t="s">
        <v>43</v>
      </c>
      <c r="D9" s="110">
        <f>D7+D8</f>
        <v>214</v>
      </c>
      <c r="E9" s="111">
        <f t="shared" ref="E9:I9" si="0">SUM(E7:E8)</f>
        <v>0</v>
      </c>
      <c r="F9" s="111">
        <f t="shared" si="0"/>
        <v>43</v>
      </c>
      <c r="G9" s="111">
        <f t="shared" si="0"/>
        <v>3</v>
      </c>
      <c r="H9" s="111">
        <v>0</v>
      </c>
      <c r="I9" s="111">
        <f t="shared" si="0"/>
        <v>0</v>
      </c>
      <c r="J9" s="110">
        <f>SUM(J7:J8)</f>
        <v>260</v>
      </c>
      <c r="K9" s="123"/>
    </row>
    <row r="10" spans="3:15" x14ac:dyDescent="0.25">
      <c r="C10" s="114" t="s">
        <v>109</v>
      </c>
      <c r="D10" s="173">
        <f>'(5) Historical Fin - IS'!J11</f>
        <v>-52</v>
      </c>
      <c r="E10" s="174">
        <v>0</v>
      </c>
      <c r="F10" s="174">
        <v>-10</v>
      </c>
      <c r="G10" s="174">
        <v>-1</v>
      </c>
      <c r="H10" s="174">
        <v>0</v>
      </c>
      <c r="I10" s="174">
        <v>1</v>
      </c>
      <c r="J10" s="173">
        <f>SUM(D10:I10)</f>
        <v>-62</v>
      </c>
    </row>
    <row r="11" spans="3:15" s="66" customFormat="1" x14ac:dyDescent="0.25">
      <c r="C11" s="75" t="s">
        <v>44</v>
      </c>
      <c r="D11" s="109">
        <f t="shared" ref="D11:I11" si="1">SUM(D9:D10)</f>
        <v>162</v>
      </c>
      <c r="E11" s="121">
        <f t="shared" si="1"/>
        <v>0</v>
      </c>
      <c r="F11" s="121">
        <f t="shared" si="1"/>
        <v>33</v>
      </c>
      <c r="G11" s="121">
        <f t="shared" si="1"/>
        <v>2</v>
      </c>
      <c r="H11" s="121">
        <f t="shared" si="1"/>
        <v>0</v>
      </c>
      <c r="I11" s="121">
        <f t="shared" si="1"/>
        <v>1</v>
      </c>
      <c r="J11" s="109">
        <f>SUM(D11:I11)</f>
        <v>198</v>
      </c>
      <c r="L11"/>
      <c r="M11"/>
      <c r="N11"/>
      <c r="O11"/>
    </row>
    <row r="12" spans="3:15" s="66" customFormat="1" x14ac:dyDescent="0.25">
      <c r="C12" s="172" t="s">
        <v>51</v>
      </c>
      <c r="D12" s="109">
        <f>'(2) Non-GAAP Financial Measures'!J16</f>
        <v>1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09">
        <f>SUM(D12:I12)</f>
        <v>1</v>
      </c>
    </row>
    <row r="13" spans="3:15" ht="15" customHeight="1" thickBot="1" x14ac:dyDescent="0.3">
      <c r="C13" s="114" t="s">
        <v>59</v>
      </c>
      <c r="D13" s="112">
        <f t="shared" ref="D13:J13" si="2">D11-D12</f>
        <v>161</v>
      </c>
      <c r="E13" s="106">
        <f t="shared" si="2"/>
        <v>0</v>
      </c>
      <c r="F13" s="106">
        <f t="shared" si="2"/>
        <v>33</v>
      </c>
      <c r="G13" s="106">
        <f t="shared" si="2"/>
        <v>2</v>
      </c>
      <c r="H13" s="106">
        <f t="shared" si="2"/>
        <v>0</v>
      </c>
      <c r="I13" s="106">
        <f t="shared" si="2"/>
        <v>1</v>
      </c>
      <c r="J13" s="112">
        <f t="shared" si="2"/>
        <v>197</v>
      </c>
      <c r="L13" s="66"/>
      <c r="M13" s="66"/>
      <c r="N13" s="66"/>
      <c r="O13" s="66"/>
    </row>
    <row r="14" spans="3:15" ht="15.75" thickTop="1" x14ac:dyDescent="0.25">
      <c r="C14" s="75"/>
      <c r="D14" s="109"/>
      <c r="E14" s="105"/>
      <c r="F14" s="105"/>
      <c r="G14" s="105"/>
      <c r="H14" s="121"/>
      <c r="I14" s="121"/>
      <c r="J14" s="109"/>
    </row>
    <row r="15" spans="3:15" x14ac:dyDescent="0.25">
      <c r="C15" s="76" t="s">
        <v>60</v>
      </c>
      <c r="D15" s="91">
        <f>D13/D16</f>
        <v>1.1103448275862069</v>
      </c>
      <c r="E15" s="134">
        <v>0</v>
      </c>
      <c r="F15" s="134">
        <v>0.23</v>
      </c>
      <c r="G15" s="134">
        <v>0.01</v>
      </c>
      <c r="H15" s="134">
        <v>0</v>
      </c>
      <c r="I15" s="134">
        <v>0.01</v>
      </c>
      <c r="J15" s="91">
        <f>SUM(D15:I15)</f>
        <v>1.3603448275862069</v>
      </c>
    </row>
    <row r="16" spans="3:15" x14ac:dyDescent="0.25">
      <c r="C16" s="114" t="s">
        <v>61</v>
      </c>
      <c r="D16" s="109">
        <v>145</v>
      </c>
      <c r="E16" s="105">
        <f>D16</f>
        <v>145</v>
      </c>
      <c r="F16" s="121">
        <f>D16</f>
        <v>145</v>
      </c>
      <c r="G16" s="121">
        <f>D16</f>
        <v>145</v>
      </c>
      <c r="H16" s="121">
        <f>D16</f>
        <v>145</v>
      </c>
      <c r="I16" s="121">
        <f>D16</f>
        <v>145</v>
      </c>
      <c r="J16" s="109">
        <f>D16</f>
        <v>145</v>
      </c>
    </row>
    <row r="17" spans="3:15" x14ac:dyDescent="0.25">
      <c r="C17" s="75"/>
      <c r="D17" s="113"/>
      <c r="E17" s="114"/>
      <c r="F17" s="114"/>
      <c r="G17" s="114"/>
      <c r="H17" s="114"/>
      <c r="I17" s="114"/>
      <c r="J17" s="113"/>
    </row>
    <row r="18" spans="3:15" x14ac:dyDescent="0.25">
      <c r="C18" s="75"/>
      <c r="D18" s="113"/>
      <c r="E18" s="114"/>
      <c r="F18" s="114"/>
      <c r="G18" s="114"/>
      <c r="H18" s="114"/>
      <c r="I18" s="114"/>
      <c r="J18" s="113"/>
    </row>
    <row r="19" spans="3:15" x14ac:dyDescent="0.25">
      <c r="C19" s="75" t="s">
        <v>43</v>
      </c>
      <c r="D19" s="115">
        <f t="shared" ref="D19:I19" si="3">D9</f>
        <v>214</v>
      </c>
      <c r="E19" s="116">
        <f t="shared" si="3"/>
        <v>0</v>
      </c>
      <c r="F19" s="116">
        <f t="shared" si="3"/>
        <v>43</v>
      </c>
      <c r="G19" s="116">
        <f t="shared" si="3"/>
        <v>3</v>
      </c>
      <c r="H19" s="116">
        <f t="shared" si="3"/>
        <v>0</v>
      </c>
      <c r="I19" s="116">
        <f t="shared" si="3"/>
        <v>0</v>
      </c>
      <c r="J19" s="115">
        <f>SUM(D19:I19)</f>
        <v>260</v>
      </c>
    </row>
    <row r="20" spans="3:15" x14ac:dyDescent="0.25">
      <c r="C20" s="75" t="s">
        <v>6</v>
      </c>
      <c r="D20" s="109">
        <f>'(2) Non-GAAP Financial Measures'!J7</f>
        <v>16</v>
      </c>
      <c r="E20" s="105">
        <v>0</v>
      </c>
      <c r="F20" s="105">
        <v>0</v>
      </c>
      <c r="G20" s="121">
        <v>0</v>
      </c>
      <c r="H20" s="121">
        <v>0</v>
      </c>
      <c r="I20" s="121">
        <v>0</v>
      </c>
      <c r="J20" s="109">
        <f>SUM(D20:I20)</f>
        <v>16</v>
      </c>
    </row>
    <row r="21" spans="3:15" x14ac:dyDescent="0.25">
      <c r="C21" s="75" t="s">
        <v>84</v>
      </c>
      <c r="D21" s="109">
        <f>-'(2) Non-GAAP Financial Measures'!J19</f>
        <v>43</v>
      </c>
      <c r="E21" s="105">
        <v>0</v>
      </c>
      <c r="F21" s="105">
        <v>-43</v>
      </c>
      <c r="G21" s="105">
        <v>0</v>
      </c>
      <c r="H21" s="121">
        <v>0</v>
      </c>
      <c r="I21" s="121">
        <v>0</v>
      </c>
      <c r="J21" s="109">
        <f>SUM(D21:I21)</f>
        <v>0</v>
      </c>
    </row>
    <row r="22" spans="3:15" s="66" customFormat="1" x14ac:dyDescent="0.25">
      <c r="C22" s="75" t="s">
        <v>54</v>
      </c>
      <c r="D22" s="109">
        <f>-'(2) Non-GAAP Financial Measures'!J21</f>
        <v>3</v>
      </c>
      <c r="E22" s="121">
        <v>0</v>
      </c>
      <c r="F22" s="121">
        <v>0</v>
      </c>
      <c r="G22" s="121">
        <v>-3</v>
      </c>
      <c r="H22" s="121">
        <v>0</v>
      </c>
      <c r="I22" s="121">
        <v>0</v>
      </c>
      <c r="J22" s="109">
        <f>SUM(D22:I22)</f>
        <v>0</v>
      </c>
      <c r="L22"/>
      <c r="M22"/>
      <c r="N22"/>
      <c r="O22"/>
    </row>
    <row r="23" spans="3:15" x14ac:dyDescent="0.25">
      <c r="C23" s="75" t="s">
        <v>1</v>
      </c>
      <c r="D23" s="109">
        <f>-'(2) Non-GAAP Financial Measures'!J12</f>
        <v>28</v>
      </c>
      <c r="E23" s="105">
        <v>0</v>
      </c>
      <c r="F23" s="105">
        <v>0</v>
      </c>
      <c r="G23" s="105">
        <v>0</v>
      </c>
      <c r="H23" s="121">
        <v>0</v>
      </c>
      <c r="I23" s="121">
        <v>0</v>
      </c>
      <c r="J23" s="109">
        <f>SUM(D23:I23)</f>
        <v>28</v>
      </c>
      <c r="L23" s="66"/>
      <c r="M23" s="66"/>
      <c r="N23" s="66"/>
      <c r="O23" s="66"/>
    </row>
    <row r="24" spans="3:15" ht="15" customHeight="1" thickBot="1" x14ac:dyDescent="0.3">
      <c r="C24" s="75" t="s">
        <v>17</v>
      </c>
      <c r="D24" s="112">
        <f t="shared" ref="D24:J24" si="4">SUM(D19:D23)</f>
        <v>304</v>
      </c>
      <c r="E24" s="106">
        <f t="shared" si="4"/>
        <v>0</v>
      </c>
      <c r="F24" s="106">
        <f t="shared" si="4"/>
        <v>0</v>
      </c>
      <c r="G24" s="106">
        <f t="shared" si="4"/>
        <v>0</v>
      </c>
      <c r="H24" s="106">
        <f t="shared" si="4"/>
        <v>0</v>
      </c>
      <c r="I24" s="106">
        <f t="shared" si="4"/>
        <v>0</v>
      </c>
      <c r="J24" s="112">
        <f t="shared" si="4"/>
        <v>304</v>
      </c>
    </row>
    <row r="25" spans="3:15" s="66" customFormat="1" ht="15" customHeight="1" thickTop="1" x14ac:dyDescent="0.25">
      <c r="C25" s="151" t="s">
        <v>71</v>
      </c>
      <c r="D25" s="150">
        <f>D24/2835</f>
        <v>0.10723104056437389</v>
      </c>
      <c r="E25" s="152"/>
      <c r="F25" s="152"/>
      <c r="G25" s="152"/>
      <c r="H25" s="152"/>
      <c r="I25" s="152"/>
      <c r="J25" s="150">
        <f>J24/2835</f>
        <v>0.10723104056437389</v>
      </c>
      <c r="L25"/>
      <c r="M25"/>
      <c r="N25"/>
      <c r="O25"/>
    </row>
    <row r="26" spans="3:15" x14ac:dyDescent="0.25">
      <c r="C26" s="75"/>
      <c r="D26" s="75"/>
      <c r="E26" s="75"/>
      <c r="F26" s="75"/>
      <c r="G26" s="75"/>
      <c r="H26" s="75"/>
      <c r="L26" s="66"/>
      <c r="M26" s="66"/>
      <c r="N26" s="66"/>
      <c r="O26" s="66"/>
    </row>
    <row r="27" spans="3:15" s="66" customFormat="1" x14ac:dyDescent="0.25">
      <c r="C27" s="75"/>
      <c r="D27" s="75"/>
      <c r="E27" s="75"/>
      <c r="F27" s="75"/>
      <c r="G27" s="75"/>
      <c r="H27" s="75"/>
    </row>
    <row r="28" spans="3:15" s="66" customFormat="1" x14ac:dyDescent="0.25">
      <c r="C28" s="75"/>
      <c r="D28" s="230" t="s">
        <v>100</v>
      </c>
      <c r="E28" s="230"/>
      <c r="F28" s="230"/>
      <c r="G28" s="230"/>
      <c r="H28" s="230"/>
      <c r="I28" s="230"/>
      <c r="J28" s="230"/>
    </row>
    <row r="29" spans="3:15" s="66" customFormat="1" x14ac:dyDescent="0.25">
      <c r="C29" s="75"/>
      <c r="D29" s="226" t="s">
        <v>94</v>
      </c>
      <c r="E29" s="226"/>
      <c r="F29" s="226"/>
      <c r="G29" s="226"/>
      <c r="H29" s="226"/>
      <c r="I29" s="226"/>
      <c r="J29" s="226"/>
    </row>
    <row r="30" spans="3:15" s="66" customFormat="1" x14ac:dyDescent="0.25">
      <c r="C30" s="75"/>
      <c r="D30" s="192"/>
      <c r="E30" s="192"/>
      <c r="F30" s="192"/>
      <c r="G30" s="192"/>
      <c r="H30" s="192"/>
      <c r="I30" s="192"/>
      <c r="J30" s="192"/>
      <c r="K30" s="192"/>
    </row>
    <row r="31" spans="3:15" s="66" customFormat="1" ht="26.25" x14ac:dyDescent="0.25">
      <c r="C31" s="75"/>
      <c r="D31" s="145" t="s">
        <v>15</v>
      </c>
      <c r="E31" s="146" t="s">
        <v>78</v>
      </c>
      <c r="F31" s="146" t="s">
        <v>84</v>
      </c>
      <c r="G31" s="146" t="s">
        <v>54</v>
      </c>
      <c r="H31" s="146" t="s">
        <v>77</v>
      </c>
      <c r="I31" s="146" t="s">
        <v>64</v>
      </c>
      <c r="J31" s="146" t="s">
        <v>16</v>
      </c>
    </row>
    <row r="32" spans="3:15" s="66" customFormat="1" x14ac:dyDescent="0.25">
      <c r="C32" s="75" t="s">
        <v>7</v>
      </c>
      <c r="D32" s="175">
        <v>651</v>
      </c>
      <c r="E32" s="176">
        <v>3</v>
      </c>
      <c r="F32" s="176">
        <v>128</v>
      </c>
      <c r="G32" s="176">
        <v>8</v>
      </c>
      <c r="H32" s="176">
        <v>0</v>
      </c>
      <c r="I32" s="108">
        <v>0</v>
      </c>
      <c r="J32" s="175">
        <f>SUM(D32:I32)</f>
        <v>790</v>
      </c>
    </row>
    <row r="33" spans="3:10" s="66" customFormat="1" x14ac:dyDescent="0.25">
      <c r="C33" s="75" t="s">
        <v>50</v>
      </c>
      <c r="D33" s="177">
        <v>-12</v>
      </c>
      <c r="E33" s="178">
        <v>0</v>
      </c>
      <c r="F33" s="178">
        <v>0</v>
      </c>
      <c r="G33" s="178">
        <v>0</v>
      </c>
      <c r="H33" s="178">
        <v>-87</v>
      </c>
      <c r="I33" s="121">
        <v>0</v>
      </c>
      <c r="J33" s="177">
        <f>SUM(D33:I33)</f>
        <v>-99</v>
      </c>
    </row>
    <row r="34" spans="3:10" s="66" customFormat="1" x14ac:dyDescent="0.25">
      <c r="C34" s="76" t="s">
        <v>43</v>
      </c>
      <c r="D34" s="179">
        <f t="shared" ref="D34:J34" si="5">SUM(D32:D33)</f>
        <v>639</v>
      </c>
      <c r="E34" s="180">
        <f t="shared" si="5"/>
        <v>3</v>
      </c>
      <c r="F34" s="180">
        <f t="shared" si="5"/>
        <v>128</v>
      </c>
      <c r="G34" s="180">
        <f t="shared" si="5"/>
        <v>8</v>
      </c>
      <c r="H34" s="180">
        <f t="shared" si="5"/>
        <v>-87</v>
      </c>
      <c r="I34" s="111">
        <f t="shared" si="5"/>
        <v>0</v>
      </c>
      <c r="J34" s="179">
        <f t="shared" si="5"/>
        <v>691</v>
      </c>
    </row>
    <row r="35" spans="3:10" s="66" customFormat="1" x14ac:dyDescent="0.25">
      <c r="C35" s="114" t="s">
        <v>109</v>
      </c>
      <c r="D35" s="177">
        <v>-150</v>
      </c>
      <c r="E35" s="178">
        <v>-1</v>
      </c>
      <c r="F35" s="178">
        <v>-32</v>
      </c>
      <c r="G35" s="178">
        <v>-2</v>
      </c>
      <c r="H35" s="178">
        <v>22</v>
      </c>
      <c r="I35" s="121">
        <v>8</v>
      </c>
      <c r="J35" s="177">
        <f>SUM(D35:I35)</f>
        <v>-155</v>
      </c>
    </row>
    <row r="36" spans="3:10" s="66" customFormat="1" x14ac:dyDescent="0.25">
      <c r="C36" s="75" t="s">
        <v>44</v>
      </c>
      <c r="D36" s="181">
        <f t="shared" ref="D36:J36" si="6">SUM(D34:D35)</f>
        <v>489</v>
      </c>
      <c r="E36" s="182">
        <f t="shared" si="6"/>
        <v>2</v>
      </c>
      <c r="F36" s="182">
        <f t="shared" si="6"/>
        <v>96</v>
      </c>
      <c r="G36" s="182">
        <f t="shared" si="6"/>
        <v>6</v>
      </c>
      <c r="H36" s="182">
        <f t="shared" si="6"/>
        <v>-65</v>
      </c>
      <c r="I36" s="169">
        <f t="shared" si="6"/>
        <v>8</v>
      </c>
      <c r="J36" s="181">
        <f t="shared" si="6"/>
        <v>536</v>
      </c>
    </row>
    <row r="37" spans="3:10" s="66" customFormat="1" x14ac:dyDescent="0.25">
      <c r="C37" s="76" t="s">
        <v>51</v>
      </c>
      <c r="D37" s="183">
        <v>2</v>
      </c>
      <c r="E37" s="184">
        <v>0</v>
      </c>
      <c r="F37" s="184">
        <v>0</v>
      </c>
      <c r="G37" s="184">
        <v>0</v>
      </c>
      <c r="H37" s="184">
        <v>0</v>
      </c>
      <c r="I37" s="171">
        <v>0</v>
      </c>
      <c r="J37" s="183">
        <f>SUM(D37:I37)</f>
        <v>2</v>
      </c>
    </row>
    <row r="38" spans="3:10" s="66" customFormat="1" ht="15.75" thickBot="1" x14ac:dyDescent="0.3">
      <c r="C38" s="75" t="s">
        <v>24</v>
      </c>
      <c r="D38" s="185">
        <f t="shared" ref="D38:J38" si="7">D36-D37</f>
        <v>487</v>
      </c>
      <c r="E38" s="186">
        <f t="shared" si="7"/>
        <v>2</v>
      </c>
      <c r="F38" s="186">
        <f t="shared" si="7"/>
        <v>96</v>
      </c>
      <c r="G38" s="186">
        <f t="shared" si="7"/>
        <v>6</v>
      </c>
      <c r="H38" s="186">
        <f t="shared" si="7"/>
        <v>-65</v>
      </c>
      <c r="I38" s="106">
        <f t="shared" si="7"/>
        <v>8</v>
      </c>
      <c r="J38" s="185">
        <f t="shared" si="7"/>
        <v>534</v>
      </c>
    </row>
    <row r="39" spans="3:10" s="66" customFormat="1" ht="15.75" thickTop="1" x14ac:dyDescent="0.25">
      <c r="C39" s="75"/>
      <c r="D39" s="177"/>
      <c r="E39" s="178"/>
      <c r="F39" s="178"/>
      <c r="G39" s="178"/>
      <c r="H39" s="178"/>
      <c r="I39" s="121"/>
      <c r="J39" s="177"/>
    </row>
    <row r="40" spans="3:10" s="66" customFormat="1" x14ac:dyDescent="0.25">
      <c r="C40" s="76" t="s">
        <v>69</v>
      </c>
      <c r="D40" s="187">
        <v>3.33</v>
      </c>
      <c r="E40" s="188">
        <v>0.01</v>
      </c>
      <c r="F40" s="188">
        <v>0.66</v>
      </c>
      <c r="G40" s="188">
        <v>0.04</v>
      </c>
      <c r="H40" s="134">
        <v>-0.45</v>
      </c>
      <c r="I40" s="134">
        <v>0.06</v>
      </c>
      <c r="J40" s="187">
        <f>ROUNDUP(SUM(D40:I40),2)</f>
        <v>3.65</v>
      </c>
    </row>
    <row r="41" spans="3:10" s="66" customFormat="1" x14ac:dyDescent="0.25">
      <c r="C41" s="114" t="s">
        <v>11</v>
      </c>
      <c r="D41" s="177">
        <v>146</v>
      </c>
      <c r="E41" s="178">
        <f>D41</f>
        <v>146</v>
      </c>
      <c r="F41" s="178">
        <f>D41</f>
        <v>146</v>
      </c>
      <c r="G41" s="178">
        <f>D41</f>
        <v>146</v>
      </c>
      <c r="H41" s="178">
        <f>D41</f>
        <v>146</v>
      </c>
      <c r="I41" s="121">
        <f>D41</f>
        <v>146</v>
      </c>
      <c r="J41" s="177">
        <f>D41</f>
        <v>146</v>
      </c>
    </row>
    <row r="42" spans="3:10" s="66" customFormat="1" x14ac:dyDescent="0.25">
      <c r="C42" s="75"/>
      <c r="D42" s="189"/>
      <c r="E42" s="75"/>
      <c r="F42" s="75"/>
      <c r="G42" s="75"/>
      <c r="H42" s="75"/>
      <c r="I42" s="114"/>
      <c r="J42" s="189"/>
    </row>
    <row r="43" spans="3:10" s="66" customFormat="1" x14ac:dyDescent="0.25">
      <c r="C43" s="75"/>
      <c r="D43" s="189"/>
      <c r="E43" s="75"/>
      <c r="F43" s="75"/>
      <c r="G43" s="75"/>
      <c r="H43" s="75"/>
      <c r="I43" s="114"/>
      <c r="J43" s="189"/>
    </row>
    <row r="44" spans="3:10" s="66" customFormat="1" x14ac:dyDescent="0.25">
      <c r="C44" s="75" t="s">
        <v>43</v>
      </c>
      <c r="D44" s="190">
        <f t="shared" ref="D44:I44" si="8">D34</f>
        <v>639</v>
      </c>
      <c r="E44" s="191">
        <f t="shared" si="8"/>
        <v>3</v>
      </c>
      <c r="F44" s="191">
        <f t="shared" si="8"/>
        <v>128</v>
      </c>
      <c r="G44" s="191">
        <f t="shared" si="8"/>
        <v>8</v>
      </c>
      <c r="H44" s="191">
        <f t="shared" si="8"/>
        <v>-87</v>
      </c>
      <c r="I44" s="116">
        <f t="shared" si="8"/>
        <v>0</v>
      </c>
      <c r="J44" s="190">
        <f>SUM(D44:I44)</f>
        <v>691</v>
      </c>
    </row>
    <row r="45" spans="3:10" s="66" customFormat="1" x14ac:dyDescent="0.25">
      <c r="C45" s="75" t="s">
        <v>6</v>
      </c>
      <c r="D45" s="177">
        <v>45</v>
      </c>
      <c r="E45" s="178">
        <v>0</v>
      </c>
      <c r="F45" s="178">
        <v>0</v>
      </c>
      <c r="G45" s="178">
        <v>0</v>
      </c>
      <c r="H45" s="178">
        <v>0</v>
      </c>
      <c r="I45" s="121">
        <v>0</v>
      </c>
      <c r="J45" s="177">
        <f>SUM(D45:I45)</f>
        <v>45</v>
      </c>
    </row>
    <row r="46" spans="3:10" s="66" customFormat="1" x14ac:dyDescent="0.25">
      <c r="C46" s="75" t="s">
        <v>93</v>
      </c>
      <c r="D46" s="177">
        <v>129</v>
      </c>
      <c r="E46" s="178">
        <v>0</v>
      </c>
      <c r="F46" s="178">
        <v>-128</v>
      </c>
      <c r="G46" s="178">
        <v>0</v>
      </c>
      <c r="H46" s="178">
        <v>0</v>
      </c>
      <c r="I46" s="121">
        <v>0</v>
      </c>
      <c r="J46" s="177">
        <f>SUM(D46:I46)</f>
        <v>1</v>
      </c>
    </row>
    <row r="47" spans="3:10" s="66" customFormat="1" x14ac:dyDescent="0.25">
      <c r="C47" s="75" t="s">
        <v>54</v>
      </c>
      <c r="D47" s="109">
        <v>8</v>
      </c>
      <c r="E47" s="121">
        <v>0</v>
      </c>
      <c r="F47" s="121">
        <v>0</v>
      </c>
      <c r="G47" s="121">
        <v>-8</v>
      </c>
      <c r="H47" s="121">
        <v>0</v>
      </c>
      <c r="I47" s="121">
        <v>0</v>
      </c>
      <c r="J47" s="109">
        <f>SUM(D47:I47)</f>
        <v>0</v>
      </c>
    </row>
    <row r="48" spans="3:10" s="66" customFormat="1" x14ac:dyDescent="0.25">
      <c r="C48" s="75" t="s">
        <v>1</v>
      </c>
      <c r="D48" s="177">
        <v>99</v>
      </c>
      <c r="E48" s="178">
        <v>0</v>
      </c>
      <c r="F48" s="178">
        <v>0</v>
      </c>
      <c r="G48" s="178">
        <v>0</v>
      </c>
      <c r="H48" s="178">
        <v>0</v>
      </c>
      <c r="I48" s="121">
        <v>0</v>
      </c>
      <c r="J48" s="177">
        <f>SUM(D48:I48)</f>
        <v>99</v>
      </c>
    </row>
    <row r="49" spans="3:15" s="66" customFormat="1" ht="15.75" thickBot="1" x14ac:dyDescent="0.3">
      <c r="C49" s="75" t="s">
        <v>17</v>
      </c>
      <c r="D49" s="185">
        <f t="shared" ref="D49:J49" si="9">SUM(D44:D48)</f>
        <v>920</v>
      </c>
      <c r="E49" s="186">
        <f t="shared" si="9"/>
        <v>3</v>
      </c>
      <c r="F49" s="186">
        <f t="shared" si="9"/>
        <v>0</v>
      </c>
      <c r="G49" s="186">
        <f t="shared" si="9"/>
        <v>0</v>
      </c>
      <c r="H49" s="186">
        <f t="shared" si="9"/>
        <v>-87</v>
      </c>
      <c r="I49" s="106">
        <f t="shared" si="9"/>
        <v>0</v>
      </c>
      <c r="J49" s="185">
        <f t="shared" si="9"/>
        <v>836</v>
      </c>
    </row>
    <row r="50" spans="3:15" s="66" customFormat="1" ht="15.75" thickTop="1" x14ac:dyDescent="0.25">
      <c r="C50" s="151" t="s">
        <v>71</v>
      </c>
      <c r="D50" s="150">
        <f>D49/8140</f>
        <v>0.11302211302211303</v>
      </c>
      <c r="E50" s="152"/>
      <c r="F50" s="152"/>
      <c r="G50" s="152"/>
      <c r="H50" s="152"/>
      <c r="I50" s="152"/>
      <c r="J50" s="150">
        <f>J49/8140</f>
        <v>0.10270270270270271</v>
      </c>
      <c r="K50"/>
    </row>
    <row r="51" spans="3:15" s="66" customFormat="1" x14ac:dyDescent="0.25">
      <c r="C51" s="75"/>
      <c r="D51" s="75"/>
      <c r="E51" s="75"/>
      <c r="F51" s="75"/>
      <c r="G51" s="75"/>
      <c r="H51" s="75"/>
    </row>
    <row r="52" spans="3:15" s="66" customFormat="1" x14ac:dyDescent="0.25">
      <c r="C52" s="75"/>
      <c r="D52" s="75"/>
      <c r="E52" s="75"/>
      <c r="F52" s="75"/>
      <c r="G52" s="75"/>
      <c r="H52" s="75"/>
      <c r="L52"/>
      <c r="M52"/>
      <c r="N52"/>
      <c r="O52"/>
    </row>
    <row r="53" spans="3:15" x14ac:dyDescent="0.25">
      <c r="C53" s="75"/>
      <c r="D53" s="229" t="s">
        <v>103</v>
      </c>
      <c r="E53" s="229"/>
      <c r="F53" s="229"/>
      <c r="G53" s="229"/>
      <c r="H53" s="229"/>
      <c r="I53" s="229"/>
      <c r="J53" s="229"/>
      <c r="K53" s="229"/>
      <c r="L53" s="66"/>
      <c r="M53" s="66"/>
      <c r="N53" s="66"/>
      <c r="O53" s="66"/>
    </row>
    <row r="54" spans="3:15" x14ac:dyDescent="0.25">
      <c r="C54" s="75"/>
      <c r="D54" s="233" t="s">
        <v>37</v>
      </c>
      <c r="E54" s="233"/>
      <c r="F54" s="233"/>
      <c r="G54" s="233"/>
      <c r="H54" s="233"/>
      <c r="I54" s="233"/>
      <c r="J54" s="233"/>
      <c r="K54" s="233"/>
    </row>
    <row r="55" spans="3:15" ht="45.75" customHeight="1" x14ac:dyDescent="0.25">
      <c r="C55" s="75"/>
      <c r="D55" s="145" t="s">
        <v>15</v>
      </c>
      <c r="E55" s="146" t="s">
        <v>78</v>
      </c>
      <c r="F55" s="146" t="s">
        <v>84</v>
      </c>
      <c r="G55" s="146" t="s">
        <v>54</v>
      </c>
      <c r="H55" s="146" t="s">
        <v>52</v>
      </c>
      <c r="I55" s="146" t="s">
        <v>104</v>
      </c>
      <c r="J55" s="146" t="s">
        <v>64</v>
      </c>
      <c r="K55" s="146" t="s">
        <v>16</v>
      </c>
    </row>
    <row r="56" spans="3:15" x14ac:dyDescent="0.25">
      <c r="C56" s="75" t="s">
        <v>7</v>
      </c>
      <c r="D56" s="107">
        <v>203</v>
      </c>
      <c r="E56" s="108">
        <v>7</v>
      </c>
      <c r="F56" s="108">
        <v>50</v>
      </c>
      <c r="G56" s="108">
        <v>2</v>
      </c>
      <c r="H56" s="108">
        <v>0</v>
      </c>
      <c r="I56" s="108">
        <v>0</v>
      </c>
      <c r="J56" s="108">
        <v>0</v>
      </c>
      <c r="K56" s="107">
        <v>262</v>
      </c>
    </row>
    <row r="57" spans="3:15" x14ac:dyDescent="0.25">
      <c r="C57" s="75" t="s">
        <v>50</v>
      </c>
      <c r="D57" s="109">
        <v>-33</v>
      </c>
      <c r="E57" s="121">
        <v>0</v>
      </c>
      <c r="F57" s="121">
        <v>0</v>
      </c>
      <c r="G57" s="121">
        <v>0</v>
      </c>
      <c r="H57" s="121">
        <v>0</v>
      </c>
      <c r="I57" s="121">
        <v>0</v>
      </c>
      <c r="J57" s="121">
        <v>0</v>
      </c>
      <c r="K57" s="109">
        <v>-33</v>
      </c>
    </row>
    <row r="58" spans="3:15" x14ac:dyDescent="0.25">
      <c r="C58" s="76" t="s">
        <v>43</v>
      </c>
      <c r="D58" s="110">
        <v>170</v>
      </c>
      <c r="E58" s="111">
        <v>7</v>
      </c>
      <c r="F58" s="111">
        <v>50</v>
      </c>
      <c r="G58" s="111">
        <v>2</v>
      </c>
      <c r="H58" s="111">
        <v>0</v>
      </c>
      <c r="I58" s="111">
        <v>0</v>
      </c>
      <c r="J58" s="111">
        <v>0</v>
      </c>
      <c r="K58" s="110">
        <v>229</v>
      </c>
    </row>
    <row r="59" spans="3:15" x14ac:dyDescent="0.25">
      <c r="C59" s="75" t="s">
        <v>109</v>
      </c>
      <c r="D59" s="109">
        <v>-23</v>
      </c>
      <c r="E59" s="121">
        <v>-2</v>
      </c>
      <c r="F59" s="121">
        <v>-13</v>
      </c>
      <c r="G59" s="121">
        <v>-1</v>
      </c>
      <c r="H59" s="121">
        <v>0</v>
      </c>
      <c r="I59" s="121">
        <v>1</v>
      </c>
      <c r="J59" s="121">
        <v>-17</v>
      </c>
      <c r="K59" s="109">
        <v>-55</v>
      </c>
    </row>
    <row r="60" spans="3:15" x14ac:dyDescent="0.25">
      <c r="C60" s="75" t="s">
        <v>44</v>
      </c>
      <c r="D60" s="168">
        <v>147</v>
      </c>
      <c r="E60" s="169">
        <v>5</v>
      </c>
      <c r="F60" s="169">
        <v>37</v>
      </c>
      <c r="G60" s="169">
        <v>1</v>
      </c>
      <c r="H60" s="169">
        <v>0</v>
      </c>
      <c r="I60" s="169">
        <v>1</v>
      </c>
      <c r="J60" s="169">
        <v>-17</v>
      </c>
      <c r="K60" s="168">
        <v>174</v>
      </c>
    </row>
    <row r="61" spans="3:15" x14ac:dyDescent="0.25">
      <c r="C61" s="172" t="s">
        <v>51</v>
      </c>
      <c r="D61" s="170">
        <v>0</v>
      </c>
      <c r="E61" s="171">
        <v>0</v>
      </c>
      <c r="F61" s="171">
        <v>0</v>
      </c>
      <c r="G61" s="171">
        <v>0</v>
      </c>
      <c r="H61" s="171">
        <v>0</v>
      </c>
      <c r="I61" s="171">
        <v>0</v>
      </c>
      <c r="J61" s="171">
        <v>0</v>
      </c>
      <c r="K61" s="170">
        <v>0</v>
      </c>
    </row>
    <row r="62" spans="3:15" ht="15.75" thickBot="1" x14ac:dyDescent="0.3">
      <c r="C62" s="75" t="s">
        <v>24</v>
      </c>
      <c r="D62" s="112">
        <v>147</v>
      </c>
      <c r="E62" s="106">
        <v>5</v>
      </c>
      <c r="F62" s="106">
        <v>37</v>
      </c>
      <c r="G62" s="106">
        <v>1</v>
      </c>
      <c r="H62" s="106">
        <v>0</v>
      </c>
      <c r="I62" s="106">
        <v>1</v>
      </c>
      <c r="J62" s="106">
        <v>-17</v>
      </c>
      <c r="K62" s="112">
        <v>174</v>
      </c>
    </row>
    <row r="63" spans="3:15" ht="15.75" thickTop="1" x14ac:dyDescent="0.25">
      <c r="C63" s="75"/>
      <c r="D63" s="109"/>
      <c r="E63" s="121"/>
      <c r="F63" s="121"/>
      <c r="G63" s="121"/>
      <c r="H63" s="121"/>
      <c r="I63" s="121"/>
      <c r="J63" s="121"/>
      <c r="K63" s="109"/>
    </row>
    <row r="64" spans="3:15" x14ac:dyDescent="0.25">
      <c r="C64" s="76" t="s">
        <v>69</v>
      </c>
      <c r="D64" s="91">
        <v>0.96</v>
      </c>
      <c r="E64" s="134">
        <v>0.03</v>
      </c>
      <c r="F64" s="134">
        <v>0.24</v>
      </c>
      <c r="G64" s="134">
        <v>0.01</v>
      </c>
      <c r="H64" s="134">
        <v>0</v>
      </c>
      <c r="I64" s="134">
        <v>0.01</v>
      </c>
      <c r="J64" s="134">
        <v>-0.11</v>
      </c>
      <c r="K64" s="91">
        <v>1.1399999999999999</v>
      </c>
    </row>
    <row r="65" spans="3:15" x14ac:dyDescent="0.25">
      <c r="C65" s="114" t="s">
        <v>11</v>
      </c>
      <c r="D65" s="109">
        <v>153</v>
      </c>
      <c r="E65" s="121">
        <v>153</v>
      </c>
      <c r="F65" s="121">
        <v>153</v>
      </c>
      <c r="G65" s="121">
        <v>153</v>
      </c>
      <c r="H65" s="121">
        <v>153</v>
      </c>
      <c r="I65" s="121">
        <v>153</v>
      </c>
      <c r="J65" s="121">
        <v>153</v>
      </c>
      <c r="K65" s="121">
        <v>153</v>
      </c>
    </row>
    <row r="66" spans="3:15" x14ac:dyDescent="0.25">
      <c r="C66" s="75"/>
      <c r="D66" s="113"/>
      <c r="E66" s="114"/>
      <c r="F66" s="114"/>
      <c r="G66" s="114"/>
      <c r="H66" s="114"/>
      <c r="I66" s="114"/>
      <c r="J66" s="114"/>
      <c r="K66" s="113"/>
    </row>
    <row r="67" spans="3:15" x14ac:dyDescent="0.25">
      <c r="C67" s="75"/>
      <c r="D67" s="113"/>
      <c r="E67" s="114"/>
      <c r="F67" s="114"/>
      <c r="G67" s="114"/>
      <c r="H67" s="114"/>
      <c r="I67" s="114"/>
      <c r="J67" s="114"/>
      <c r="K67" s="113"/>
    </row>
    <row r="68" spans="3:15" x14ac:dyDescent="0.25">
      <c r="C68" s="75" t="s">
        <v>43</v>
      </c>
      <c r="D68" s="115">
        <v>170</v>
      </c>
      <c r="E68" s="116">
        <v>7</v>
      </c>
      <c r="F68" s="116">
        <v>50</v>
      </c>
      <c r="G68" s="116">
        <v>2</v>
      </c>
      <c r="H68" s="116">
        <v>0</v>
      </c>
      <c r="I68" s="116">
        <v>0</v>
      </c>
      <c r="J68" s="116">
        <v>0</v>
      </c>
      <c r="K68" s="115">
        <v>229</v>
      </c>
    </row>
    <row r="69" spans="3:15" x14ac:dyDescent="0.25">
      <c r="C69" s="75" t="s">
        <v>6</v>
      </c>
      <c r="D69" s="109">
        <v>14</v>
      </c>
      <c r="E69" s="121">
        <v>0</v>
      </c>
      <c r="F69" s="121">
        <v>0</v>
      </c>
      <c r="G69" s="121">
        <v>0</v>
      </c>
      <c r="H69" s="121">
        <v>0</v>
      </c>
      <c r="I69" s="121">
        <v>0</v>
      </c>
      <c r="J69" s="121">
        <v>0</v>
      </c>
      <c r="K69" s="109">
        <v>14</v>
      </c>
    </row>
    <row r="70" spans="3:15" x14ac:dyDescent="0.25">
      <c r="C70" s="75" t="s">
        <v>93</v>
      </c>
      <c r="D70" s="109">
        <v>52</v>
      </c>
      <c r="E70" s="121">
        <v>0</v>
      </c>
      <c r="F70" s="121">
        <v>-50</v>
      </c>
      <c r="G70" s="121">
        <v>-2</v>
      </c>
      <c r="H70" s="121">
        <v>0</v>
      </c>
      <c r="I70" s="121">
        <v>0</v>
      </c>
      <c r="J70" s="121">
        <v>0</v>
      </c>
      <c r="K70" s="109">
        <v>0</v>
      </c>
    </row>
    <row r="71" spans="3:15" x14ac:dyDescent="0.25">
      <c r="C71" s="75" t="s">
        <v>1</v>
      </c>
      <c r="D71" s="109">
        <v>35</v>
      </c>
      <c r="E71" s="121">
        <v>0</v>
      </c>
      <c r="F71" s="121">
        <v>0</v>
      </c>
      <c r="G71" s="121">
        <v>0</v>
      </c>
      <c r="H71" s="121">
        <v>0</v>
      </c>
      <c r="I71" s="121">
        <v>0</v>
      </c>
      <c r="J71" s="121">
        <v>0</v>
      </c>
      <c r="K71" s="109">
        <v>35</v>
      </c>
    </row>
    <row r="72" spans="3:15" ht="15.75" thickBot="1" x14ac:dyDescent="0.3">
      <c r="C72" s="75" t="s">
        <v>17</v>
      </c>
      <c r="D72" s="112">
        <v>271</v>
      </c>
      <c r="E72" s="106">
        <v>7</v>
      </c>
      <c r="F72" s="106">
        <v>0</v>
      </c>
      <c r="G72" s="106">
        <v>0</v>
      </c>
      <c r="H72" s="106">
        <v>0</v>
      </c>
      <c r="I72" s="106">
        <v>0</v>
      </c>
      <c r="J72" s="106">
        <v>0</v>
      </c>
      <c r="K72" s="112">
        <v>278</v>
      </c>
    </row>
    <row r="73" spans="3:15" ht="15.75" thickTop="1" x14ac:dyDescent="0.25">
      <c r="C73" s="151" t="s">
        <v>71</v>
      </c>
      <c r="D73" s="150">
        <f>D72/2575</f>
        <v>0.10524271844660193</v>
      </c>
      <c r="E73" s="152"/>
      <c r="F73" s="152"/>
      <c r="G73" s="152"/>
      <c r="H73" s="152"/>
      <c r="I73" s="152"/>
      <c r="J73" s="152"/>
      <c r="K73" s="150">
        <f>K72/2575</f>
        <v>0.10796116504854369</v>
      </c>
    </row>
    <row r="76" spans="3:15" s="66" customFormat="1" x14ac:dyDescent="0.25">
      <c r="C76" s="75"/>
      <c r="D76" s="229" t="s">
        <v>101</v>
      </c>
      <c r="E76" s="229"/>
      <c r="F76" s="229"/>
      <c r="G76" s="229"/>
      <c r="H76" s="229"/>
      <c r="I76" s="229"/>
      <c r="J76" s="229"/>
      <c r="K76" s="229"/>
      <c r="L76"/>
      <c r="M76"/>
      <c r="N76"/>
      <c r="O76"/>
    </row>
    <row r="77" spans="3:15" s="66" customFormat="1" x14ac:dyDescent="0.25">
      <c r="C77" s="75"/>
      <c r="D77" s="232" t="s">
        <v>94</v>
      </c>
      <c r="E77" s="232"/>
      <c r="F77" s="232"/>
      <c r="G77" s="232"/>
      <c r="H77" s="232"/>
      <c r="I77" s="232"/>
      <c r="J77" s="232"/>
      <c r="K77" s="232"/>
    </row>
    <row r="78" spans="3:15" s="66" customFormat="1" ht="45.75" customHeight="1" x14ac:dyDescent="0.25">
      <c r="C78" s="75"/>
      <c r="D78" s="145" t="s">
        <v>15</v>
      </c>
      <c r="E78" s="146" t="s">
        <v>78</v>
      </c>
      <c r="F78" s="146" t="s">
        <v>84</v>
      </c>
      <c r="G78" s="146" t="s">
        <v>105</v>
      </c>
      <c r="H78" s="146" t="s">
        <v>52</v>
      </c>
      <c r="I78" s="146" t="s">
        <v>104</v>
      </c>
      <c r="J78" s="146" t="s">
        <v>64</v>
      </c>
      <c r="K78" s="146" t="s">
        <v>16</v>
      </c>
    </row>
    <row r="79" spans="3:15" s="66" customFormat="1" x14ac:dyDescent="0.25">
      <c r="C79" s="75" t="s">
        <v>7</v>
      </c>
      <c r="D79" s="175">
        <v>561</v>
      </c>
      <c r="E79" s="176">
        <v>32</v>
      </c>
      <c r="F79" s="176">
        <v>151</v>
      </c>
      <c r="G79" s="176">
        <v>7</v>
      </c>
      <c r="H79" s="176">
        <v>7</v>
      </c>
      <c r="I79" s="176">
        <v>0</v>
      </c>
      <c r="J79" s="108">
        <v>0</v>
      </c>
      <c r="K79" s="175">
        <v>758</v>
      </c>
    </row>
    <row r="80" spans="3:15" s="66" customFormat="1" x14ac:dyDescent="0.25">
      <c r="C80" s="75" t="s">
        <v>50</v>
      </c>
      <c r="D80" s="177">
        <v>-101</v>
      </c>
      <c r="E80" s="178">
        <v>0</v>
      </c>
      <c r="F80" s="178">
        <v>0</v>
      </c>
      <c r="G80" s="178">
        <v>0</v>
      </c>
      <c r="H80" s="178">
        <v>0</v>
      </c>
      <c r="I80" s="178">
        <v>0</v>
      </c>
      <c r="J80" s="121">
        <v>0</v>
      </c>
      <c r="K80" s="177">
        <v>-101</v>
      </c>
    </row>
    <row r="81" spans="3:15" s="66" customFormat="1" x14ac:dyDescent="0.25">
      <c r="C81" s="76" t="s">
        <v>43</v>
      </c>
      <c r="D81" s="179">
        <v>460</v>
      </c>
      <c r="E81" s="180">
        <v>32</v>
      </c>
      <c r="F81" s="180">
        <v>151</v>
      </c>
      <c r="G81" s="180">
        <v>7</v>
      </c>
      <c r="H81" s="180">
        <v>7</v>
      </c>
      <c r="I81" s="180">
        <v>0</v>
      </c>
      <c r="J81" s="111">
        <v>0</v>
      </c>
      <c r="K81" s="179">
        <v>657</v>
      </c>
    </row>
    <row r="82" spans="3:15" s="66" customFormat="1" x14ac:dyDescent="0.25">
      <c r="C82" s="75" t="s">
        <v>81</v>
      </c>
      <c r="D82" s="177">
        <v>-66</v>
      </c>
      <c r="E82" s="178">
        <v>-8</v>
      </c>
      <c r="F82" s="178">
        <v>-39</v>
      </c>
      <c r="G82" s="178">
        <v>-2</v>
      </c>
      <c r="H82" s="178">
        <v>-2</v>
      </c>
      <c r="I82" s="178">
        <v>-17</v>
      </c>
      <c r="J82" s="121">
        <v>-17</v>
      </c>
      <c r="K82" s="177">
        <v>-151</v>
      </c>
    </row>
    <row r="83" spans="3:15" s="66" customFormat="1" x14ac:dyDescent="0.25">
      <c r="C83" s="75" t="s">
        <v>44</v>
      </c>
      <c r="D83" s="181">
        <v>394</v>
      </c>
      <c r="E83" s="182">
        <v>24</v>
      </c>
      <c r="F83" s="182">
        <v>112</v>
      </c>
      <c r="G83" s="182">
        <v>5</v>
      </c>
      <c r="H83" s="182">
        <v>5</v>
      </c>
      <c r="I83" s="182">
        <v>-17</v>
      </c>
      <c r="J83" s="169">
        <v>-17</v>
      </c>
      <c r="K83" s="181">
        <v>506</v>
      </c>
    </row>
    <row r="84" spans="3:15" s="66" customFormat="1" x14ac:dyDescent="0.25">
      <c r="C84" s="76" t="s">
        <v>51</v>
      </c>
      <c r="D84" s="183">
        <v>1</v>
      </c>
      <c r="E84" s="184">
        <v>0</v>
      </c>
      <c r="F84" s="184">
        <v>0</v>
      </c>
      <c r="G84" s="184">
        <v>0</v>
      </c>
      <c r="H84" s="184">
        <v>0</v>
      </c>
      <c r="I84" s="184">
        <v>0</v>
      </c>
      <c r="J84" s="171">
        <v>0</v>
      </c>
      <c r="K84" s="183">
        <v>1</v>
      </c>
    </row>
    <row r="85" spans="3:15" s="66" customFormat="1" ht="15.75" thickBot="1" x14ac:dyDescent="0.3">
      <c r="C85" s="75" t="s">
        <v>24</v>
      </c>
      <c r="D85" s="185">
        <v>393</v>
      </c>
      <c r="E85" s="186">
        <v>24</v>
      </c>
      <c r="F85" s="186">
        <v>112</v>
      </c>
      <c r="G85" s="186">
        <v>5</v>
      </c>
      <c r="H85" s="186">
        <v>5</v>
      </c>
      <c r="I85" s="186">
        <v>-17</v>
      </c>
      <c r="J85" s="106">
        <v>-17</v>
      </c>
      <c r="K85" s="185">
        <v>505</v>
      </c>
    </row>
    <row r="86" spans="3:15" s="66" customFormat="1" ht="15.75" thickTop="1" x14ac:dyDescent="0.25">
      <c r="C86" s="75"/>
      <c r="D86" s="177"/>
      <c r="E86" s="178"/>
      <c r="F86" s="178"/>
      <c r="G86" s="178"/>
      <c r="H86" s="178"/>
      <c r="I86" s="178"/>
      <c r="J86" s="121"/>
      <c r="K86" s="177"/>
    </row>
    <row r="87" spans="3:15" s="66" customFormat="1" x14ac:dyDescent="0.25">
      <c r="C87" s="76" t="s">
        <v>69</v>
      </c>
      <c r="D87" s="187">
        <v>2.5499999999999998</v>
      </c>
      <c r="E87" s="188">
        <v>0.16</v>
      </c>
      <c r="F87" s="188">
        <v>0.73</v>
      </c>
      <c r="G87" s="188">
        <v>0.03</v>
      </c>
      <c r="H87" s="188">
        <v>0.03</v>
      </c>
      <c r="I87" s="188">
        <v>-0.11</v>
      </c>
      <c r="J87" s="134">
        <v>-0.11</v>
      </c>
      <c r="K87" s="187">
        <v>3.28</v>
      </c>
    </row>
    <row r="88" spans="3:15" s="66" customFormat="1" x14ac:dyDescent="0.25">
      <c r="C88" s="114" t="s">
        <v>11</v>
      </c>
      <c r="D88" s="177">
        <v>154</v>
      </c>
      <c r="E88" s="178">
        <v>154</v>
      </c>
      <c r="F88" s="178">
        <v>154</v>
      </c>
      <c r="G88" s="178">
        <v>154</v>
      </c>
      <c r="H88" s="178">
        <v>154</v>
      </c>
      <c r="I88" s="178">
        <v>154</v>
      </c>
      <c r="J88" s="121">
        <v>154</v>
      </c>
      <c r="K88" s="177">
        <v>154</v>
      </c>
    </row>
    <row r="89" spans="3:15" s="66" customFormat="1" x14ac:dyDescent="0.25">
      <c r="C89" s="75"/>
      <c r="D89" s="189"/>
      <c r="E89" s="75"/>
      <c r="F89" s="75"/>
      <c r="G89" s="75"/>
      <c r="H89" s="75"/>
      <c r="I89" s="75"/>
      <c r="J89" s="114"/>
      <c r="K89" s="189"/>
    </row>
    <row r="90" spans="3:15" s="66" customFormat="1" x14ac:dyDescent="0.25">
      <c r="C90" s="75"/>
      <c r="D90" s="189"/>
      <c r="E90" s="75"/>
      <c r="F90" s="75"/>
      <c r="G90" s="75"/>
      <c r="H90" s="75"/>
      <c r="I90" s="75"/>
      <c r="J90" s="114"/>
      <c r="K90" s="189"/>
    </row>
    <row r="91" spans="3:15" s="66" customFormat="1" x14ac:dyDescent="0.25">
      <c r="C91" s="75" t="s">
        <v>43</v>
      </c>
      <c r="D91" s="190">
        <v>460</v>
      </c>
      <c r="E91" s="191">
        <v>32</v>
      </c>
      <c r="F91" s="191">
        <v>151</v>
      </c>
      <c r="G91" s="191">
        <v>7</v>
      </c>
      <c r="H91" s="191">
        <v>7</v>
      </c>
      <c r="I91" s="191">
        <v>0</v>
      </c>
      <c r="J91" s="116">
        <v>0</v>
      </c>
      <c r="K91" s="190">
        <v>657</v>
      </c>
    </row>
    <row r="92" spans="3:15" s="66" customFormat="1" x14ac:dyDescent="0.25">
      <c r="C92" s="75" t="s">
        <v>6</v>
      </c>
      <c r="D92" s="177">
        <v>42</v>
      </c>
      <c r="E92" s="178">
        <v>0</v>
      </c>
      <c r="F92" s="178">
        <v>0</v>
      </c>
      <c r="G92" s="178">
        <v>0</v>
      </c>
      <c r="H92" s="178">
        <v>0</v>
      </c>
      <c r="I92" s="178">
        <v>0</v>
      </c>
      <c r="J92" s="121">
        <v>0</v>
      </c>
      <c r="K92" s="177">
        <v>42</v>
      </c>
    </row>
    <row r="93" spans="3:15" s="66" customFormat="1" x14ac:dyDescent="0.25">
      <c r="C93" s="75" t="s">
        <v>93</v>
      </c>
      <c r="D93" s="177">
        <v>158</v>
      </c>
      <c r="E93" s="178">
        <v>0</v>
      </c>
      <c r="F93" s="178">
        <v>-151</v>
      </c>
      <c r="G93" s="178">
        <v>-7</v>
      </c>
      <c r="H93" s="178">
        <v>0</v>
      </c>
      <c r="I93" s="178">
        <v>0</v>
      </c>
      <c r="J93" s="121">
        <v>0</v>
      </c>
      <c r="K93" s="177">
        <v>0</v>
      </c>
    </row>
    <row r="94" spans="3:15" s="66" customFormat="1" x14ac:dyDescent="0.25">
      <c r="C94" s="75" t="s">
        <v>1</v>
      </c>
      <c r="D94" s="177">
        <v>104</v>
      </c>
      <c r="E94" s="178">
        <v>0</v>
      </c>
      <c r="F94" s="178">
        <v>0</v>
      </c>
      <c r="G94" s="178">
        <v>0</v>
      </c>
      <c r="H94" s="178">
        <v>0</v>
      </c>
      <c r="I94" s="178">
        <v>0</v>
      </c>
      <c r="J94" s="121">
        <v>0</v>
      </c>
      <c r="K94" s="177">
        <v>104</v>
      </c>
    </row>
    <row r="95" spans="3:15" s="66" customFormat="1" ht="15.75" thickBot="1" x14ac:dyDescent="0.3">
      <c r="C95" s="75" t="s">
        <v>17</v>
      </c>
      <c r="D95" s="185">
        <v>764</v>
      </c>
      <c r="E95" s="186">
        <v>32</v>
      </c>
      <c r="F95" s="186">
        <v>0</v>
      </c>
      <c r="G95" s="186">
        <v>0</v>
      </c>
      <c r="H95" s="186">
        <v>7</v>
      </c>
      <c r="I95" s="186">
        <v>0</v>
      </c>
      <c r="J95" s="106">
        <v>0</v>
      </c>
      <c r="K95" s="185">
        <v>803</v>
      </c>
    </row>
    <row r="96" spans="3:15" ht="15.75" thickTop="1" x14ac:dyDescent="0.25">
      <c r="C96" s="151" t="s">
        <v>71</v>
      </c>
      <c r="D96" s="150">
        <f>D95/7547</f>
        <v>0.10123227772624883</v>
      </c>
      <c r="E96" s="152"/>
      <c r="F96" s="152"/>
      <c r="G96" s="152"/>
      <c r="H96" s="152"/>
      <c r="I96" s="152"/>
      <c r="J96" s="150"/>
      <c r="K96" s="150">
        <f>K95/7547</f>
        <v>0.10639989399761494</v>
      </c>
      <c r="L96" s="66"/>
      <c r="M96" s="66"/>
      <c r="N96" s="66"/>
      <c r="O96" s="66"/>
    </row>
    <row r="99" spans="3:3" x14ac:dyDescent="0.25">
      <c r="C99" s="77" t="s">
        <v>56</v>
      </c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8">
    <mergeCell ref="D4:J4"/>
    <mergeCell ref="D5:J5"/>
    <mergeCell ref="D76:K76"/>
    <mergeCell ref="D77:K77"/>
    <mergeCell ref="D28:J28"/>
    <mergeCell ref="D29:J29"/>
    <mergeCell ref="D53:K53"/>
    <mergeCell ref="D54:K54"/>
  </mergeCells>
  <pageMargins left="0.7" right="0.7" top="0.75" bottom="0.75" header="0.3" footer="0.3"/>
  <pageSetup scale="38" orientation="portrait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J34:J35 J36 J9" formula="1"/>
    <ignoredError sqref="H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1375A21-4208-4608-8A2A-8DEF97DC82A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(9) Pro-Forma Information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'(9) Pro-Forma Information'!Print_Area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Hernandez, Kelly P.</cp:lastModifiedBy>
  <cp:lastPrinted>2019-10-28T17:00:15Z</cp:lastPrinted>
  <dcterms:created xsi:type="dcterms:W3CDTF">2016-03-16T16:47:56Z</dcterms:created>
  <dcterms:modified xsi:type="dcterms:W3CDTF">2019-10-28T18:24:04Z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4ca95497-a387-4eb6-8848-c8ee626f0c62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