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vestor Relations\2017\3Q17\"/>
    </mc:Choice>
  </mc:AlternateContent>
  <bookViews>
    <workbookView xWindow="0" yWindow="0" windowWidth="19200" windowHeight="7236" tabRatio="907" firstSheet="3" activeTab="3"/>
  </bookViews>
  <sheets>
    <sheet name="Profit and Loss - GAAP" sheetId="1" state="hidden" r:id="rId1"/>
    <sheet name="Profit and Loss - Non GAAP" sheetId="2" state="hidden" r:id="rId2"/>
    <sheet name="Working Days per Quarter" sheetId="3" state="hidden" r:id="rId3"/>
    <sheet name="Cover" sheetId="22" r:id="rId4"/>
    <sheet name="(1) Wtd Average Share Count" sheetId="16" r:id="rId5"/>
    <sheet name="(2) Non-GAAP OI Rec" sheetId="8" r:id="rId6"/>
    <sheet name="(3) Non-GAAP Financial Measures" sheetId="10" r:id="rId7"/>
    <sheet name="(4) Seg Non GAAP OI Rec" sheetId="11" r:id="rId8"/>
    <sheet name="(5) Historical Fin - Segments" sheetId="4" r:id="rId9"/>
    <sheet name="(6) Historical Fin - IS" sheetId="5" r:id="rId10"/>
    <sheet name="(7) Historical Fin - Non GAAP" sheetId="6" r:id="rId11"/>
    <sheet name="Non-GAAP Operating Inc Rec New" sheetId="7" state="hidden" r:id="rId12"/>
    <sheet name="Non-GAAP EPS Rec" sheetId="9" state="hidden" r:id="rId13"/>
    <sheet name="(8) Non GAAP OI QoverQ" sheetId="13" r:id="rId14"/>
    <sheet name="(9) New Format P&amp;L" sheetId="12" r:id="rId15"/>
    <sheet name="(10) Pro Forma Financial Info" sheetId="24" r:id="rId16"/>
  </sheets>
  <definedNames>
    <definedName name="_xlnm.Print_Area" localSheetId="7">'(4) Seg Non GAAP OI Rec'!$A$1:$H$41</definedName>
    <definedName name="_xlnm.Print_Area" localSheetId="14">'(9) New Format P&amp;L'!$B$1:$J$94</definedName>
    <definedName name="_xlnm.Print_Area" localSheetId="3">Cover!$E$7:$J$10</definedName>
    <definedName name="Z_F10C164C_3902_48FA_903E_F42B48CB88C6_.wvu.PrintArea" localSheetId="14" hidden="1">'(9) New Format P&amp;L'!$C$102:$H$102</definedName>
  </definedNames>
  <calcPr calcId="152511"/>
  <customWorkbookViews>
    <customWorkbookView name="Nephew, Emily M. [NON-EMP] - Personal View" guid="{53DCB48B-4F68-4024-9145-D294071FF927}" mergeInterval="0" personalView="1" maximized="1" xWindow="-1928" yWindow="-8" windowWidth="1936" windowHeight="1096" activeSheetId="6"/>
    <customWorkbookView name="Gaddi, Julie M. - Personal View" guid="{F10C164C-3902-48FA-903E-F42B48CB88C6}" mergeInterval="0" personalView="1" maximized="1" xWindow="1672" yWindow="-8" windowWidth="1456" windowHeight="916" activeSheetId="12"/>
    <customWorkbookView name="Tibbens, Bradley A. - Personal View" guid="{452708E9-9655-4ED1-B6DE-69EDE47156C2}" mergeInterval="0" personalView="1" maximized="1" xWindow="-8" yWindow="-8" windowWidth="1696" windowHeight="1026" activeSheetId="4"/>
  </customWorkbookViews>
</workbook>
</file>

<file path=xl/calcChain.xml><?xml version="1.0" encoding="utf-8"?>
<calcChain xmlns="http://schemas.openxmlformats.org/spreadsheetml/2006/main">
  <c r="K58" i="24" l="1"/>
  <c r="K57" i="24"/>
  <c r="K56" i="24"/>
  <c r="K54" i="24"/>
  <c r="K51" i="24"/>
  <c r="K49" i="24"/>
  <c r="C23" i="10" l="1"/>
  <c r="H52" i="24" l="1"/>
  <c r="H57" i="24"/>
  <c r="G56" i="24" l="1"/>
  <c r="G54" i="24"/>
  <c r="G51" i="24"/>
  <c r="G49" i="24"/>
  <c r="F56" i="24"/>
  <c r="F54" i="24"/>
  <c r="F52" i="24"/>
  <c r="F51" i="24"/>
  <c r="F49" i="24"/>
  <c r="F41" i="24"/>
  <c r="D25" i="24"/>
  <c r="G25" i="24"/>
  <c r="G57" i="24" s="1"/>
  <c r="H12" i="24"/>
  <c r="K52" i="24" l="1"/>
  <c r="J54" i="24"/>
  <c r="K45" i="24" l="1"/>
  <c r="K35" i="24"/>
  <c r="K41" i="24"/>
  <c r="K31" i="24"/>
  <c r="K25" i="24"/>
  <c r="K20" i="24"/>
  <c r="K14" i="24"/>
  <c r="K36" i="24" l="1"/>
  <c r="K26" i="24"/>
  <c r="I19" i="16" l="1"/>
  <c r="I23" i="16"/>
  <c r="K9" i="6" l="1"/>
  <c r="K11" i="6" s="1"/>
  <c r="K10" i="5"/>
  <c r="K12" i="5" s="1"/>
  <c r="J23" i="10"/>
  <c r="J27" i="10" s="1"/>
  <c r="J9" i="10"/>
  <c r="J13" i="10" s="1"/>
  <c r="J15" i="8"/>
  <c r="I73" i="12" l="1"/>
  <c r="G11" i="13" l="1"/>
  <c r="F11" i="13"/>
  <c r="E11" i="13"/>
  <c r="D11" i="13"/>
  <c r="C11" i="13"/>
  <c r="H10" i="13"/>
  <c r="H9" i="13"/>
  <c r="H8" i="13"/>
  <c r="H7" i="13"/>
  <c r="H11" i="13" l="1"/>
  <c r="G35" i="24" l="1"/>
  <c r="F35" i="24" s="1"/>
  <c r="H34" i="24"/>
  <c r="F23" i="24"/>
  <c r="F31" i="24"/>
  <c r="F18" i="24"/>
  <c r="H45" i="24" l="1"/>
  <c r="F45" i="24" s="1"/>
  <c r="F9" i="24"/>
  <c r="G13" i="24"/>
  <c r="F13" i="24" s="1"/>
  <c r="J31" i="24" l="1"/>
  <c r="J44" i="24" l="1"/>
  <c r="J56" i="24"/>
  <c r="J36" i="24"/>
  <c r="J26" i="24"/>
  <c r="J22" i="24"/>
  <c r="J24" i="24"/>
  <c r="J14" i="24"/>
  <c r="I15" i="8" l="1"/>
  <c r="J59" i="12" l="1"/>
  <c r="J43" i="24" l="1"/>
  <c r="I17" i="24" l="1"/>
  <c r="J12" i="24" l="1"/>
  <c r="H32" i="12" l="1"/>
  <c r="H41" i="12" l="1"/>
  <c r="I67" i="12"/>
  <c r="H67" i="12"/>
  <c r="J66" i="12"/>
  <c r="J64" i="12"/>
  <c r="J63" i="12"/>
  <c r="J56" i="12"/>
  <c r="J54" i="12"/>
  <c r="J52" i="12"/>
  <c r="J51" i="12"/>
  <c r="I22" i="12"/>
  <c r="I21" i="12"/>
  <c r="I20" i="12"/>
  <c r="I19" i="12"/>
  <c r="I15" i="12"/>
  <c r="I12" i="12"/>
  <c r="I8" i="12"/>
  <c r="I7" i="12"/>
  <c r="I27" i="4"/>
  <c r="I23" i="10"/>
  <c r="H23" i="12" l="1"/>
  <c r="I16" i="5"/>
  <c r="J65" i="12" l="1"/>
  <c r="J67" i="12" s="1"/>
  <c r="J41" i="24" l="1"/>
  <c r="J20" i="24"/>
  <c r="J9" i="24"/>
  <c r="J11" i="24" l="1"/>
  <c r="J49" i="24" l="1"/>
  <c r="J57" i="24" l="1"/>
  <c r="I11" i="24"/>
  <c r="I7" i="24" l="1"/>
  <c r="F45" i="12"/>
  <c r="H30" i="12"/>
  <c r="G20" i="13"/>
  <c r="F20" i="13"/>
  <c r="E20" i="13"/>
  <c r="D20" i="13"/>
  <c r="C20" i="13"/>
  <c r="H19" i="13"/>
  <c r="H18" i="13"/>
  <c r="H17" i="13"/>
  <c r="H16" i="13"/>
  <c r="H29" i="11"/>
  <c r="H28" i="11"/>
  <c r="H27" i="11"/>
  <c r="H26" i="11"/>
  <c r="G30" i="11"/>
  <c r="G12" i="11"/>
  <c r="H11" i="11"/>
  <c r="H10" i="11"/>
  <c r="H9" i="11"/>
  <c r="H8" i="11"/>
  <c r="I23" i="12" l="1"/>
  <c r="H20" i="13"/>
  <c r="H30" i="11"/>
  <c r="H15" i="8" l="1"/>
  <c r="J16" i="5" l="1"/>
  <c r="I25" i="10"/>
  <c r="I10" i="10"/>
  <c r="G11" i="16" l="1"/>
  <c r="F39" i="11" l="1"/>
  <c r="E39" i="11"/>
  <c r="D39" i="11"/>
  <c r="C39" i="11"/>
  <c r="G38" i="11"/>
  <c r="G37" i="11"/>
  <c r="G36" i="11"/>
  <c r="G35" i="11"/>
  <c r="F30" i="11"/>
  <c r="E30" i="11"/>
  <c r="D30" i="11"/>
  <c r="C30" i="11"/>
  <c r="G89" i="12"/>
  <c r="H89" i="12"/>
  <c r="F89" i="12"/>
  <c r="E89" i="12"/>
  <c r="D89" i="12"/>
  <c r="I88" i="12"/>
  <c r="I87" i="12"/>
  <c r="I86" i="12"/>
  <c r="I85" i="12"/>
  <c r="I78" i="12"/>
  <c r="I76" i="12"/>
  <c r="H75" i="12"/>
  <c r="H77" i="12" s="1"/>
  <c r="H79" i="12" s="1"/>
  <c r="I74" i="12"/>
  <c r="G75" i="12"/>
  <c r="G77" i="12" s="1"/>
  <c r="G79" i="12" s="1"/>
  <c r="F75" i="12"/>
  <c r="F77" i="12" s="1"/>
  <c r="F79" i="12" s="1"/>
  <c r="E75" i="12"/>
  <c r="E77" i="12" s="1"/>
  <c r="E79" i="12" s="1"/>
  <c r="D75" i="12"/>
  <c r="G67" i="12"/>
  <c r="F67" i="12"/>
  <c r="E67" i="12"/>
  <c r="D67" i="12"/>
  <c r="G53" i="12"/>
  <c r="G55" i="12" s="1"/>
  <c r="F53" i="12"/>
  <c r="F55" i="12" s="1"/>
  <c r="F57" i="12" s="1"/>
  <c r="E53" i="12"/>
  <c r="E55" i="12" s="1"/>
  <c r="D53" i="12"/>
  <c r="J53" i="12" l="1"/>
  <c r="D55" i="12"/>
  <c r="J55" i="12" s="1"/>
  <c r="J57" i="12" s="1"/>
  <c r="E57" i="12"/>
  <c r="G57" i="12"/>
  <c r="G39" i="11"/>
  <c r="I89" i="12"/>
  <c r="D77" i="12"/>
  <c r="I75" i="12"/>
  <c r="J51" i="24"/>
  <c r="D57" i="12" l="1"/>
  <c r="I77" i="12"/>
  <c r="I79" i="12" s="1"/>
  <c r="D79" i="12"/>
  <c r="J52" i="24"/>
  <c r="J58" i="24" s="1"/>
  <c r="J15" i="6" l="1"/>
  <c r="J9" i="6"/>
  <c r="J11" i="6" s="1"/>
  <c r="J10" i="5"/>
  <c r="J12" i="5" s="1"/>
  <c r="I27" i="10"/>
  <c r="I9" i="10"/>
  <c r="I13" i="10" s="1"/>
  <c r="H23" i="16"/>
  <c r="H19" i="16"/>
  <c r="H15" i="16"/>
  <c r="H11" i="16"/>
  <c r="I28" i="4" l="1"/>
  <c r="I29" i="4"/>
  <c r="I51" i="24"/>
  <c r="I36" i="24"/>
  <c r="I33" i="24"/>
  <c r="I22" i="24"/>
  <c r="I14" i="24"/>
  <c r="I56" i="24"/>
  <c r="I55" i="24"/>
  <c r="I43" i="24"/>
  <c r="I54" i="24" l="1"/>
  <c r="I57" i="24" s="1"/>
  <c r="I29" i="24" l="1"/>
  <c r="I49" i="24" l="1"/>
  <c r="I52" i="24" s="1"/>
  <c r="I58" i="24" s="1"/>
  <c r="I26" i="24" l="1"/>
  <c r="H42" i="12" l="1"/>
  <c r="H43" i="12"/>
  <c r="G31" i="12"/>
  <c r="G62" i="13"/>
  <c r="G64" i="13"/>
  <c r="G20" i="11"/>
  <c r="G19" i="11"/>
  <c r="G18" i="11"/>
  <c r="G17" i="11"/>
  <c r="H23" i="10"/>
  <c r="H12" i="11" l="1"/>
  <c r="G21" i="11"/>
  <c r="F31" i="12"/>
  <c r="G55" i="24"/>
  <c r="E55" i="24"/>
  <c r="E54" i="24"/>
  <c r="D54" i="24"/>
  <c r="G50" i="24"/>
  <c r="F50" i="24"/>
  <c r="E50" i="24"/>
  <c r="E49" i="24"/>
  <c r="D49" i="24"/>
  <c r="E25" i="24" l="1"/>
  <c r="D57" i="24"/>
  <c r="G20" i="24"/>
  <c r="E20" i="24"/>
  <c r="D20" i="24"/>
  <c r="G52" i="24" l="1"/>
  <c r="D52" i="24"/>
  <c r="D58" i="24" s="1"/>
  <c r="D55" i="24"/>
  <c r="D50" i="24"/>
  <c r="H50" i="24" l="1"/>
  <c r="H49" i="24"/>
  <c r="D26" i="24"/>
  <c r="E12" i="24"/>
  <c r="E56" i="24" s="1"/>
  <c r="D12" i="24"/>
  <c r="D56" i="24" s="1"/>
  <c r="D8" i="24" l="1"/>
  <c r="E40" i="24" l="1"/>
  <c r="D40" i="24"/>
  <c r="E30" i="24"/>
  <c r="D30" i="24"/>
  <c r="E8" i="24"/>
  <c r="E51" i="24" l="1"/>
  <c r="D51" i="24"/>
  <c r="G73" i="13"/>
  <c r="G72" i="13"/>
  <c r="G71" i="13"/>
  <c r="G70" i="13"/>
  <c r="G74" i="13" l="1"/>
  <c r="D23" i="12"/>
  <c r="E57" i="24" l="1"/>
  <c r="E52" i="24"/>
  <c r="G36" i="24"/>
  <c r="F36" i="24"/>
  <c r="E36" i="24"/>
  <c r="D36" i="24"/>
  <c r="G26" i="24"/>
  <c r="E26" i="24"/>
  <c r="G14" i="24"/>
  <c r="E14" i="24"/>
  <c r="D14" i="24"/>
  <c r="G45" i="12"/>
  <c r="E45" i="12"/>
  <c r="D45" i="12"/>
  <c r="H44" i="12"/>
  <c r="H45" i="12" s="1"/>
  <c r="H34" i="12"/>
  <c r="F33" i="12"/>
  <c r="E31" i="12"/>
  <c r="E33" i="12" s="1"/>
  <c r="G23" i="12"/>
  <c r="F23" i="12"/>
  <c r="E23" i="12"/>
  <c r="G9" i="12"/>
  <c r="F9" i="12"/>
  <c r="F11" i="12" s="1"/>
  <c r="F13" i="12" s="1"/>
  <c r="E9" i="12"/>
  <c r="E11" i="12" s="1"/>
  <c r="E13" i="12" s="1"/>
  <c r="G7" i="9"/>
  <c r="I10" i="5"/>
  <c r="I12" i="5" s="1"/>
  <c r="F74" i="13"/>
  <c r="E74" i="13"/>
  <c r="D74" i="13"/>
  <c r="C74" i="13"/>
  <c r="F65" i="13"/>
  <c r="E65" i="13"/>
  <c r="D65" i="13"/>
  <c r="C65" i="13"/>
  <c r="G63" i="13"/>
  <c r="G61" i="13"/>
  <c r="F56" i="13"/>
  <c r="E56" i="13"/>
  <c r="D56" i="13"/>
  <c r="C56" i="13"/>
  <c r="G55" i="13"/>
  <c r="G54" i="13"/>
  <c r="G53" i="13"/>
  <c r="G52" i="13"/>
  <c r="E9" i="4" s="1"/>
  <c r="G47" i="13"/>
  <c r="F47" i="13"/>
  <c r="E47" i="13"/>
  <c r="D47" i="13"/>
  <c r="C47" i="13"/>
  <c r="H46" i="13"/>
  <c r="H45" i="13"/>
  <c r="F19" i="4" s="1"/>
  <c r="H44" i="13"/>
  <c r="H43" i="13"/>
  <c r="F9" i="4" s="1"/>
  <c r="G37" i="13"/>
  <c r="F37" i="13"/>
  <c r="E37" i="13"/>
  <c r="D37" i="13"/>
  <c r="C37" i="13"/>
  <c r="G36" i="13"/>
  <c r="F36" i="13"/>
  <c r="E36" i="13"/>
  <c r="D36" i="13"/>
  <c r="C36" i="13"/>
  <c r="G35" i="13"/>
  <c r="F35" i="13"/>
  <c r="E35" i="13"/>
  <c r="D35" i="13"/>
  <c r="C35" i="13"/>
  <c r="G34" i="13"/>
  <c r="F34" i="13"/>
  <c r="E34" i="13"/>
  <c r="D34" i="13"/>
  <c r="C34" i="13"/>
  <c r="F29" i="13"/>
  <c r="E29" i="13"/>
  <c r="D29" i="13"/>
  <c r="C29" i="13"/>
  <c r="G28" i="13"/>
  <c r="H24" i="4" s="1"/>
  <c r="G27" i="13"/>
  <c r="G26" i="13"/>
  <c r="H14" i="4" s="1"/>
  <c r="G25" i="13"/>
  <c r="F28" i="4"/>
  <c r="E28" i="4"/>
  <c r="D28" i="4"/>
  <c r="C28" i="4"/>
  <c r="H27" i="4"/>
  <c r="F27" i="4"/>
  <c r="E27" i="4"/>
  <c r="D27" i="4"/>
  <c r="C27" i="4"/>
  <c r="C24" i="4"/>
  <c r="H23" i="4"/>
  <c r="G23" i="4"/>
  <c r="G22" i="4"/>
  <c r="H19" i="4"/>
  <c r="C19" i="4"/>
  <c r="H18" i="4"/>
  <c r="G18" i="4"/>
  <c r="G17" i="4"/>
  <c r="C14" i="4"/>
  <c r="H13" i="4"/>
  <c r="G13" i="4"/>
  <c r="G12" i="4"/>
  <c r="C9" i="4"/>
  <c r="H8" i="4"/>
  <c r="G8" i="4"/>
  <c r="G7" i="4"/>
  <c r="F21" i="11"/>
  <c r="E21" i="11"/>
  <c r="D21" i="11"/>
  <c r="C21" i="11"/>
  <c r="F12" i="11"/>
  <c r="E12" i="11"/>
  <c r="D12" i="11"/>
  <c r="C12" i="11"/>
  <c r="H25" i="10"/>
  <c r="H27" i="10"/>
  <c r="E23" i="10"/>
  <c r="D23" i="10"/>
  <c r="H9" i="10"/>
  <c r="H13" i="10" s="1"/>
  <c r="E9" i="10"/>
  <c r="E13" i="10" s="1"/>
  <c r="D9" i="10"/>
  <c r="D13" i="10" s="1"/>
  <c r="C9" i="10"/>
  <c r="C13" i="10" s="1"/>
  <c r="G23" i="16"/>
  <c r="G19" i="16"/>
  <c r="E19" i="16"/>
  <c r="G15" i="16"/>
  <c r="C13" i="16"/>
  <c r="D13" i="16" s="1"/>
  <c r="D8" i="2"/>
  <c r="C8" i="2"/>
  <c r="C11" i="1"/>
  <c r="E10" i="1"/>
  <c r="E4" i="1"/>
  <c r="F35" i="12" l="1"/>
  <c r="D9" i="12"/>
  <c r="I9" i="12" s="1"/>
  <c r="E35" i="12"/>
  <c r="G38" i="13"/>
  <c r="C29" i="4"/>
  <c r="G29" i="13"/>
  <c r="H34" i="13"/>
  <c r="G27" i="4"/>
  <c r="F38" i="13"/>
  <c r="H37" i="13"/>
  <c r="H9" i="4"/>
  <c r="H29" i="4" s="1"/>
  <c r="D38" i="13"/>
  <c r="G56" i="13"/>
  <c r="H28" i="4"/>
  <c r="E38" i="13"/>
  <c r="H36" i="13"/>
  <c r="F29" i="4"/>
  <c r="H47" i="13"/>
  <c r="E29" i="4"/>
  <c r="G19" i="4"/>
  <c r="G65" i="13"/>
  <c r="G24" i="4"/>
  <c r="G14" i="4"/>
  <c r="D29" i="4"/>
  <c r="H35" i="13"/>
  <c r="G28" i="4"/>
  <c r="D15" i="16"/>
  <c r="E13" i="16"/>
  <c r="E15" i="16" s="1"/>
  <c r="C15" i="16"/>
  <c r="G9" i="4"/>
  <c r="C38" i="13"/>
  <c r="H36" i="24"/>
  <c r="E58" i="24"/>
  <c r="G58" i="24"/>
  <c r="G10" i="12"/>
  <c r="I10" i="12" s="1"/>
  <c r="D31" i="12"/>
  <c r="D33" i="12" s="1"/>
  <c r="D11" i="12" l="1"/>
  <c r="H38" i="13"/>
  <c r="G29" i="4"/>
  <c r="G11" i="12"/>
  <c r="G13" i="12" s="1"/>
  <c r="D35" i="12"/>
  <c r="G33" i="12"/>
  <c r="G35" i="12" s="1"/>
  <c r="I11" i="12" l="1"/>
  <c r="I13" i="12" s="1"/>
  <c r="H33" i="12"/>
  <c r="H35" i="12" s="1"/>
  <c r="H37" i="12" s="1"/>
  <c r="D13" i="12"/>
  <c r="H8" i="24" l="1"/>
  <c r="F14" i="24"/>
  <c r="H14" i="24"/>
  <c r="H54" i="24"/>
  <c r="H51" i="24" l="1"/>
  <c r="H26" i="24"/>
  <c r="F26" i="24"/>
  <c r="H58" i="24"/>
  <c r="F57" i="24"/>
  <c r="F55" i="24"/>
  <c r="H55" i="24" s="1"/>
  <c r="H56" i="24"/>
  <c r="F58" i="24" l="1"/>
</calcChain>
</file>

<file path=xl/sharedStrings.xml><?xml version="1.0" encoding="utf-8"?>
<sst xmlns="http://schemas.openxmlformats.org/spreadsheetml/2006/main" count="535" uniqueCount="198">
  <si>
    <t>Asset impairment charges</t>
  </si>
  <si>
    <t>Revenues</t>
  </si>
  <si>
    <t>Cost of revenues</t>
  </si>
  <si>
    <t>Selling, general and administrative expenses</t>
  </si>
  <si>
    <t>Restructuring expenses</t>
  </si>
  <si>
    <t>Income from continuing operations</t>
  </si>
  <si>
    <t>Diluted EPS from continuing operations</t>
  </si>
  <si>
    <t>1QFY16</t>
  </si>
  <si>
    <t>Percentage Change</t>
  </si>
  <si>
    <t xml:space="preserve">          </t>
  </si>
  <si>
    <t xml:space="preserve">Operating income  </t>
  </si>
  <si>
    <t xml:space="preserve">Operating income margin </t>
  </si>
  <si>
    <t>Interest expense, net</t>
  </si>
  <si>
    <t>Income from continuing operations before income taxes</t>
  </si>
  <si>
    <t>Income tax expense</t>
  </si>
  <si>
    <t>Non-GAAP operating income margin</t>
  </si>
  <si>
    <t>Non-GAAP diluted EPS from continuing operations</t>
  </si>
  <si>
    <t>Q1</t>
  </si>
  <si>
    <t>Q2</t>
  </si>
  <si>
    <t>Q3</t>
  </si>
  <si>
    <t>Q4</t>
  </si>
  <si>
    <t>Year Total</t>
  </si>
  <si>
    <t>FY16</t>
  </si>
  <si>
    <t>CY15</t>
  </si>
  <si>
    <t>(in millions)</t>
  </si>
  <si>
    <t>GAAP operating income from continuing operations</t>
  </si>
  <si>
    <t>Non-GAAP operating income from continuing operations</t>
  </si>
  <si>
    <t>GAAP income from continuing operations</t>
  </si>
  <si>
    <t>Amortization of acquired intangible assets</t>
  </si>
  <si>
    <t>Adjusted EBITDA</t>
  </si>
  <si>
    <t>Diluted shares (for computing non-GAAP EPS)</t>
  </si>
  <si>
    <t>Depreciation expense</t>
  </si>
  <si>
    <t>Increase / (Decrease)</t>
  </si>
  <si>
    <t>Total adjustments from non-GAAP income from continuing operations</t>
  </si>
  <si>
    <t>Non-GAAP income from continuing operations</t>
  </si>
  <si>
    <r>
      <t>(in millions, except for per share amounts)</t>
    </r>
    <r>
      <rPr>
        <sz val="10.5"/>
        <rFont val="Arial"/>
        <family val="2"/>
      </rPr>
      <t xml:space="preserve"> </t>
    </r>
  </si>
  <si>
    <t>Non-GAAP income from continuing operations before income taxes</t>
  </si>
  <si>
    <t>Income tax expense adjusted to reflect non-GAAP adjustments</t>
  </si>
  <si>
    <r>
      <t>1QCY15</t>
    </r>
    <r>
      <rPr>
        <b/>
        <vertAlign val="superscript"/>
        <sz val="16"/>
        <color rgb="FF850F89"/>
        <rFont val="Arial"/>
        <family val="2"/>
      </rPr>
      <t>1</t>
    </r>
  </si>
  <si>
    <r>
      <t>Selling, general and administrative expenses</t>
    </r>
    <r>
      <rPr>
        <vertAlign val="superscript"/>
        <sz val="14"/>
        <rFont val="Arial"/>
        <family val="2"/>
      </rPr>
      <t>2</t>
    </r>
  </si>
  <si>
    <t>2QCY15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</si>
  <si>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</si>
  <si>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</si>
  <si>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</si>
  <si>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r>
      <t>(in millions, except for per share amounts)</t>
    </r>
    <r>
      <rPr>
        <b/>
        <sz val="9"/>
        <color rgb="FF201747"/>
        <rFont val="Arial"/>
        <family val="2"/>
      </rPr>
      <t xml:space="preserve"> </t>
    </r>
  </si>
  <si>
    <t>Non-operating income (expense):</t>
  </si>
  <si>
    <t xml:space="preserve">   Other (expense) income, net</t>
  </si>
  <si>
    <t>Diluted weighted average number of shares outstanding</t>
  </si>
  <si>
    <t xml:space="preserve">Non-GAAP income from continuing operations before income taxes </t>
  </si>
  <si>
    <r>
      <t>2QCY15</t>
    </r>
    <r>
      <rPr>
        <b/>
        <vertAlign val="superscript"/>
        <sz val="16"/>
        <color rgb="FF850F89"/>
        <rFont val="Arial"/>
        <family val="2"/>
      </rPr>
      <t>1</t>
    </r>
  </si>
  <si>
    <t>Gain on a real estate sale</t>
  </si>
  <si>
    <t>Acquisition and integration costs</t>
  </si>
  <si>
    <t>Total non-GAAP adjustments</t>
  </si>
  <si>
    <t>Diluted Shares (for computing Non-GAAP EPS)</t>
  </si>
  <si>
    <r>
      <t>1QCY15</t>
    </r>
    <r>
      <rPr>
        <b/>
        <vertAlign val="superscript"/>
        <sz val="11"/>
        <color rgb="FF850F89"/>
        <rFont val="Arial"/>
        <family val="2"/>
      </rPr>
      <t>1</t>
    </r>
  </si>
  <si>
    <r>
      <t>2QCY15</t>
    </r>
    <r>
      <rPr>
        <b/>
        <vertAlign val="superscript"/>
        <sz val="11"/>
        <color rgb="FF850F89"/>
        <rFont val="Arial"/>
        <family val="2"/>
      </rPr>
      <t>1</t>
    </r>
  </si>
  <si>
    <r>
      <t>3QCY15</t>
    </r>
    <r>
      <rPr>
        <b/>
        <vertAlign val="superscript"/>
        <sz val="11"/>
        <color rgb="FF850F89"/>
        <rFont val="Arial"/>
        <family val="2"/>
      </rPr>
      <t>1</t>
    </r>
  </si>
  <si>
    <r>
      <t>4QCY15</t>
    </r>
    <r>
      <rPr>
        <b/>
        <vertAlign val="superscript"/>
        <sz val="11"/>
        <color rgb="FF850F89"/>
        <rFont val="Arial"/>
        <family val="2"/>
      </rPr>
      <t>1</t>
    </r>
  </si>
  <si>
    <r>
      <t>CY15</t>
    </r>
    <r>
      <rPr>
        <b/>
        <vertAlign val="superscript"/>
        <sz val="11"/>
        <color rgb="FF850F89"/>
        <rFont val="Arial"/>
        <family val="2"/>
      </rPr>
      <t>1</t>
    </r>
  </si>
  <si>
    <r>
      <t>Adjustment to the income tax provision to reflect non-GAAP adjustments</t>
    </r>
    <r>
      <rPr>
        <vertAlign val="superscript"/>
        <sz val="10.5"/>
        <color rgb="FF201747"/>
        <rFont val="Arial"/>
        <family val="2"/>
      </rPr>
      <t>2</t>
    </r>
  </si>
  <si>
    <r>
      <t>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</si>
  <si>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Total adjustments from non-GAAP income from continuing operations, above</t>
    </r>
    <r>
      <rPr>
        <vertAlign val="superscript"/>
        <sz val="10.5"/>
        <color rgb="FF201747"/>
        <rFont val="Arial"/>
        <family val="2"/>
      </rPr>
      <t>3</t>
    </r>
  </si>
  <si>
    <r>
      <t>Non-GAAP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</si>
  <si>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Non-GAAP operating income from continuing operations</t>
    </r>
    <r>
      <rPr>
        <vertAlign val="superscript"/>
        <sz val="14"/>
        <rFont val="Arial"/>
        <family val="2"/>
      </rPr>
      <t xml:space="preserve">2,3 </t>
    </r>
  </si>
  <si>
    <r>
      <t>Income tax expense</t>
    </r>
    <r>
      <rPr>
        <vertAlign val="superscript"/>
        <sz val="14"/>
        <rFont val="Arial"/>
        <family val="2"/>
      </rPr>
      <t>5</t>
    </r>
  </si>
  <si>
    <t>2QFY16</t>
  </si>
  <si>
    <r>
      <t>Other (expense) income, net</t>
    </r>
    <r>
      <rPr>
        <vertAlign val="superscript"/>
        <sz val="14"/>
        <rFont val="Arial"/>
        <family val="2"/>
      </rPr>
      <t>4</t>
    </r>
  </si>
  <si>
    <t>Other (expense) income, net</t>
  </si>
  <si>
    <r>
      <t>1QFY16</t>
    </r>
    <r>
      <rPr>
        <b/>
        <vertAlign val="superscript"/>
        <sz val="10"/>
        <color rgb="FF850F89"/>
        <rFont val="Arial"/>
        <family val="2"/>
      </rPr>
      <t>1</t>
    </r>
  </si>
  <si>
    <t>3QFY16</t>
  </si>
  <si>
    <t>Income tax (expense) benefit</t>
  </si>
  <si>
    <t>Operating income (loss)</t>
  </si>
  <si>
    <t>Amortization of intangibles</t>
  </si>
  <si>
    <t>Total</t>
  </si>
  <si>
    <t>As reported</t>
  </si>
  <si>
    <t>Non-GAAP results</t>
  </si>
  <si>
    <t>Diluted shares</t>
  </si>
  <si>
    <t>EBITDA</t>
  </si>
  <si>
    <t xml:space="preserve">   Interest expense, net</t>
  </si>
  <si>
    <t>Non-operating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</si>
  <si>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</si>
  <si>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</si>
  <si>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</si>
  <si>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</si>
  <si>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</si>
  <si>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</si>
  <si>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Quarter Ended July 1, 2016</t>
  </si>
  <si>
    <t>Quarter Ended April 1, 2016</t>
  </si>
  <si>
    <t>Income from continuing operations, before income taxes</t>
  </si>
  <si>
    <t>Amortization expense</t>
  </si>
  <si>
    <t>Non-GAAP operating income</t>
  </si>
  <si>
    <t>Non-GAAP diluted EPS from continuing operations attributable to Leidos Holdings, Inc.</t>
  </si>
  <si>
    <t>Weighted Average Share Count Impact</t>
  </si>
  <si>
    <t>Income from continuing operations attributable to Leidos Holdings, Inc.</t>
  </si>
  <si>
    <t>Non-GAAP income from continuing operations attributable to Leidos Holdings, Inc.</t>
  </si>
  <si>
    <r>
      <t>1QFY16</t>
    </r>
    <r>
      <rPr>
        <b/>
        <vertAlign val="superscript"/>
        <sz val="11"/>
        <color rgb="FF850F89"/>
        <rFont val="Arial"/>
        <family val="2"/>
      </rPr>
      <t>1</t>
    </r>
  </si>
  <si>
    <t xml:space="preserve">(in millions, except for per share amounts) </t>
  </si>
  <si>
    <t>4QFY16</t>
  </si>
  <si>
    <t>Quarter-to-Date Non-GAAP Diluted EPS from continuing operations attributable to Leidos Holdings, Inc.</t>
  </si>
  <si>
    <t>Year-to-Date Cumulative Non-GAAP Income from continuing operations attributable to Leidos Holdings, Inc.</t>
  </si>
  <si>
    <t>Year-to-Date Non-GAAP Diluted EPS from continuing operations attributable to Leidos Holdings, Inc.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</si>
  <si>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</si>
  <si>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</si>
  <si>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</si>
  <si>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</si>
  <si>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Quarter-to-Date Non-GAAP Income from continuing operations attributable to Leidos Holdings, Inc.</t>
  </si>
  <si>
    <t>1QFY17</t>
  </si>
  <si>
    <t>Quarter Ended March 31, 2017</t>
  </si>
  <si>
    <t>Civil</t>
  </si>
  <si>
    <t>Health</t>
  </si>
  <si>
    <t>Pro Forma Historical Financial Information ─ Segment Results</t>
  </si>
  <si>
    <t xml:space="preserve">Civil </t>
  </si>
  <si>
    <t>Income from continuing operations, before taxes</t>
  </si>
  <si>
    <t>Operating loss</t>
  </si>
  <si>
    <t>Legacy Leidos</t>
  </si>
  <si>
    <t>Legacy IS&amp;GS</t>
  </si>
  <si>
    <t>Turnkey</t>
  </si>
  <si>
    <t>Defense Solutions</t>
  </si>
  <si>
    <t>Legacy Leidos (excluding Turnkey)</t>
  </si>
  <si>
    <t>Non-GAAP operating income (loss)</t>
  </si>
  <si>
    <t xml:space="preserve">Diluted EPS from continuing operations attributable to Leidos Holdings, Inc. </t>
  </si>
  <si>
    <r>
      <t>Total Continuing Operations</t>
    </r>
    <r>
      <rPr>
        <sz val="10"/>
        <color rgb="FF201747"/>
        <rFont val="Arial"/>
        <family val="2"/>
      </rPr>
      <t> </t>
    </r>
  </si>
  <si>
    <t>Pro forma revenues</t>
  </si>
  <si>
    <t>Pro forma non-GAAP operating income</t>
  </si>
  <si>
    <t>Pro forma non-GAAP operating income margin</t>
  </si>
  <si>
    <t xml:space="preserve">Pro forma revenues </t>
  </si>
  <si>
    <t xml:space="preserve">Pro forma non-GAAP operating income </t>
  </si>
  <si>
    <t xml:space="preserve">Pro forma non-GAAP operating income margin </t>
  </si>
  <si>
    <t>Legacy Leidos non-GAAP operating income</t>
  </si>
  <si>
    <t>Legacy Leidos non-GAAP operating income (excluding Turnkey)</t>
  </si>
  <si>
    <t>Legacy IS&amp;GS non-GAAP operating income</t>
  </si>
  <si>
    <t>2QFY17</t>
  </si>
  <si>
    <t>Quarter Ended June 30, 2017</t>
  </si>
  <si>
    <t xml:space="preserve">Non-GAAP operating income </t>
  </si>
  <si>
    <t>Amortization of equity method investments</t>
  </si>
  <si>
    <t>Loss (gain) on sale of assets and businesses</t>
  </si>
  <si>
    <t>3Q FY 17</t>
  </si>
  <si>
    <t>3QFY17</t>
  </si>
  <si>
    <t>Quarter Ended September 30, 2017</t>
  </si>
  <si>
    <t>Nine Months Ended September 30, 2017</t>
  </si>
  <si>
    <t>3Q FY17</t>
  </si>
  <si>
    <t>Provided: November 2, 2017</t>
  </si>
  <si>
    <t>Quarter-to-Date Diluted weighted average number of shares outstanding</t>
  </si>
  <si>
    <t>Year-to-Date Diluted weighted average number of shares outstanding</t>
  </si>
  <si>
    <r>
      <t>1QFY16</t>
    </r>
    <r>
      <rPr>
        <b/>
        <vertAlign val="superscript"/>
        <sz val="12"/>
        <color rgb="FF850F89"/>
        <rFont val="Arial"/>
        <family val="2"/>
      </rPr>
      <t>1</t>
    </r>
  </si>
  <si>
    <r>
      <t>3QFY16</t>
    </r>
    <r>
      <rPr>
        <b/>
        <vertAlign val="superscript"/>
        <sz val="12"/>
        <color rgb="FF850F89"/>
        <rFont val="Arial"/>
        <family val="2"/>
      </rPr>
      <t>1</t>
    </r>
  </si>
  <si>
    <r>
      <t>4QFY16</t>
    </r>
    <r>
      <rPr>
        <b/>
        <vertAlign val="superscript"/>
        <sz val="12"/>
        <color rgb="FF850F89"/>
        <rFont val="Arial"/>
        <family val="2"/>
      </rPr>
      <t>1</t>
    </r>
  </si>
  <si>
    <r>
      <t>FY16</t>
    </r>
    <r>
      <rPr>
        <b/>
        <vertAlign val="superscript"/>
        <sz val="12"/>
        <color rgb="FF850F89"/>
        <rFont val="Arial"/>
        <family val="2"/>
      </rPr>
      <t>1</t>
    </r>
  </si>
  <si>
    <t>(in millions, except per share amounts)</t>
  </si>
  <si>
    <t>(2)  Earnings per share are computed independently for each of the quarters presented and therefore may not sum to the total for the fiscal year.</t>
  </si>
  <si>
    <t xml:space="preserve">(2)  Selling, general and administrative expenses excludes amortization of acquired intangible assets. See slide 14 for the Non-GAAP Financial Measures Reconciliation by quarter in the Investor Presentation. </t>
  </si>
  <si>
    <r>
      <t>Other (expense) income, net</t>
    </r>
    <r>
      <rPr>
        <vertAlign val="superscript"/>
        <sz val="9"/>
        <color rgb="FF201747"/>
        <rFont val="Arial"/>
        <family val="2"/>
      </rPr>
      <t>4</t>
    </r>
  </si>
  <si>
    <t>(5)  Income tax expense is adjusted to reflect the non-GAAP adjustments. See slide 14 for the Non-GAAP Financial Measures Reconciliation by quarter in the Investor Presentation.</t>
  </si>
  <si>
    <r>
      <t>Income tax expense</t>
    </r>
    <r>
      <rPr>
        <vertAlign val="superscript"/>
        <sz val="9"/>
        <color rgb="FF201747"/>
        <rFont val="Arial"/>
        <family val="2"/>
      </rPr>
      <t>5</t>
    </r>
  </si>
  <si>
    <t>(6)  Earnings per share are computed independently for each of the quarters presented and therefore may not sum to the total for the fiscal year.</t>
  </si>
  <si>
    <r>
      <t>Non-GAAP diluted earnings per share from continuing operations attributable to Leidos Holdings, Inc.</t>
    </r>
    <r>
      <rPr>
        <b/>
        <vertAlign val="superscript"/>
        <sz val="9"/>
        <color rgb="FF201747"/>
        <rFont val="Arial"/>
        <family val="2"/>
      </rPr>
      <t>6</t>
    </r>
  </si>
  <si>
    <t>(2)  Calculation uses an estimated statutory tax rate on non-GAAP tax deductible adjustments.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</si>
  <si>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2</t>
    </r>
  </si>
  <si>
    <t>(3)  Other (expense) income includes gain/loss on sale of assets and businesses.</t>
  </si>
  <si>
    <r>
      <t>Other (expense) income, net</t>
    </r>
    <r>
      <rPr>
        <vertAlign val="superscript"/>
        <sz val="10"/>
        <color rgb="FF201747"/>
        <rFont val="Arial"/>
        <family val="2"/>
      </rPr>
      <t>3</t>
    </r>
  </si>
  <si>
    <r>
      <t>1QFY17</t>
    </r>
    <r>
      <rPr>
        <b/>
        <vertAlign val="superscript"/>
        <sz val="12"/>
        <color rgb="FF850F89"/>
        <rFont val="Arial"/>
        <family val="2"/>
      </rPr>
      <t>1</t>
    </r>
  </si>
  <si>
    <r>
      <t>2QFY17</t>
    </r>
    <r>
      <rPr>
        <b/>
        <vertAlign val="superscript"/>
        <sz val="12"/>
        <color rgb="FF850F89"/>
        <rFont val="Arial"/>
        <family val="2"/>
      </rPr>
      <t>1</t>
    </r>
  </si>
  <si>
    <r>
      <t>1Q FY17</t>
    </r>
    <r>
      <rPr>
        <b/>
        <vertAlign val="superscript"/>
        <sz val="10"/>
        <color rgb="FF850F89"/>
        <rFont val="Arial"/>
        <family val="2"/>
      </rPr>
      <t>1</t>
    </r>
  </si>
  <si>
    <r>
      <t>2Q FY17</t>
    </r>
    <r>
      <rPr>
        <b/>
        <vertAlign val="superscript"/>
        <sz val="10"/>
        <color rgb="FF850F89"/>
        <rFont val="Arial"/>
        <family val="2"/>
      </rPr>
      <t>1</t>
    </r>
  </si>
  <si>
    <t>Quarter Ended September 29, 2017</t>
  </si>
  <si>
    <r>
      <t xml:space="preserve">(1)  Prior period has been recast to reflect the adoption of ASU 2016-09 </t>
    </r>
    <r>
      <rPr>
        <i/>
        <sz val="8"/>
        <color rgb="FF201747"/>
        <rFont val="Arial"/>
        <family val="2"/>
      </rPr>
      <t>Stock Compensation.</t>
    </r>
  </si>
  <si>
    <r>
      <t>Diluted earnings per share from continuing operations attributable to Leidos Holdings, Inc.</t>
    </r>
    <r>
      <rPr>
        <b/>
        <vertAlign val="superscript"/>
        <sz val="10"/>
        <color rgb="FF201747"/>
        <rFont val="Arial"/>
        <family val="2"/>
      </rPr>
      <t>2</t>
    </r>
  </si>
  <si>
    <t>(4)  Other (expense) income includes gain/loss on sale of assets and businesses.  See slide 14 for the Non-GAAP Financial Measures Reconciliation by quarter in the Investor Presentation.</t>
  </si>
  <si>
    <t>Nine Months Ended September 29, 2017</t>
  </si>
  <si>
    <r>
      <t>Income tax expense</t>
    </r>
    <r>
      <rPr>
        <vertAlign val="superscript"/>
        <sz val="10"/>
        <color rgb="FF201747"/>
        <rFont val="Arial"/>
        <family val="2"/>
      </rPr>
      <t>2</t>
    </r>
  </si>
  <si>
    <r>
      <t>Income tax benefit (expense)</t>
    </r>
    <r>
      <rPr>
        <vertAlign val="superscript"/>
        <sz val="10"/>
        <color rgb="FF201747"/>
        <rFont val="Arial"/>
        <family val="2"/>
      </rPr>
      <t>2</t>
    </r>
  </si>
  <si>
    <r>
      <t>3QFY16</t>
    </r>
    <r>
      <rPr>
        <b/>
        <vertAlign val="superscript"/>
        <sz val="10"/>
        <color rgb="FF850F89"/>
        <rFont val="Arial"/>
        <family val="2"/>
      </rPr>
      <t>1,2</t>
    </r>
  </si>
  <si>
    <r>
      <t>4QFY16</t>
    </r>
    <r>
      <rPr>
        <b/>
        <vertAlign val="superscript"/>
        <sz val="10"/>
        <color rgb="FF850F89"/>
        <rFont val="Arial"/>
        <family val="2"/>
      </rPr>
      <t>1,2</t>
    </r>
  </si>
  <si>
    <r>
      <t>FY16</t>
    </r>
    <r>
      <rPr>
        <b/>
        <vertAlign val="superscript"/>
        <sz val="10"/>
        <color rgb="FF850F89"/>
        <rFont val="Arial"/>
        <family val="2"/>
      </rPr>
      <t>1,2</t>
    </r>
  </si>
  <si>
    <t xml:space="preserve">(2)  During 3QFY17, there was a reallocation of revenues and expenses between Legacy Leidos and the IS&amp;GS Business within each segment.    </t>
  </si>
  <si>
    <t>Less: net income (loss) attributable to non-controlling interest</t>
  </si>
  <si>
    <t>Less: net loss attributable to non-controlling interest</t>
  </si>
  <si>
    <t>Less: net income attributable to non-controlling interest</t>
  </si>
  <si>
    <r>
      <t>Amortization of intangibles</t>
    </r>
    <r>
      <rPr>
        <vertAlign val="superscript"/>
        <sz val="10"/>
        <color rgb="FF201747"/>
        <rFont val="Arial"/>
        <family val="2"/>
      </rPr>
      <t>1</t>
    </r>
  </si>
  <si>
    <t>Nine Months Ended September 30, 2016</t>
  </si>
  <si>
    <t>Quarter Ended September 30, 2016</t>
  </si>
  <si>
    <t>Twelve Months Ended December 30, 2016</t>
  </si>
  <si>
    <t>Quarter Ended December 30, 2016</t>
  </si>
  <si>
    <r>
      <t>Amortization of intangibles</t>
    </r>
    <r>
      <rPr>
        <b/>
        <vertAlign val="superscript"/>
        <sz val="10"/>
        <color rgb="FF201747"/>
        <rFont val="Arial"/>
        <family val="2"/>
      </rPr>
      <t>1</t>
    </r>
  </si>
  <si>
    <t>Quarter-to-Date Income from continuing operations attributable to Leidos Holdings, Inc.</t>
  </si>
  <si>
    <t>Quarter-to-Date Diluted EPS from continuing operations attributable to Leidos Holdings, Inc.</t>
  </si>
  <si>
    <t>Year-to-Date Cumulative Income from continuing operations attributable to Leidos Holdings, Inc.</t>
  </si>
  <si>
    <t>Year-to-Date Diluted EPS</t>
  </si>
  <si>
    <t>Diluted EPS from continuing operations attributable to Leidos Holdings, Inc.</t>
  </si>
  <si>
    <t>(1)  Amortization was based on the preliminary fair value of the acquired intangibles and was subject to change once purchase accounting was finalized.</t>
  </si>
  <si>
    <r>
      <t>Income tax (expense) benefit</t>
    </r>
    <r>
      <rPr>
        <vertAlign val="superscript"/>
        <sz val="10"/>
        <color rgb="FF201747"/>
        <rFont val="Arial"/>
        <family val="2"/>
      </rPr>
      <t>2</t>
    </r>
  </si>
  <si>
    <t>Gain (loss) on sale of assets and businesses</t>
  </si>
  <si>
    <t xml:space="preserve">Note:  See slides 11 and 12 for definition &amp; reconciliation of Non-GAAP Financial Measures in the Investor Presentation.
</t>
  </si>
  <si>
    <t xml:space="preserve">Corporate </t>
  </si>
  <si>
    <r>
      <t xml:space="preserve">Non-GAAP operating income </t>
    </r>
    <r>
      <rPr>
        <b/>
        <vertAlign val="superscript"/>
        <sz val="9"/>
        <color rgb="FF201747"/>
        <rFont val="Arial"/>
        <family val="2"/>
      </rPr>
      <t>2, 3</t>
    </r>
  </si>
  <si>
    <t>Note:  See definition of non-GAAP operating income on slide 12 in the Investor Presentation.</t>
  </si>
  <si>
    <t>(3)  Non-GAAP operating income excludes the discrete items described in Note 3 and additionally excludes acquisition and integration costs, asset impairment charges and restructuring expenses. See slide 14 for the Non-GAAP Financial Measures Reconciliation by quarter in the Investor Presentation.</t>
  </si>
  <si>
    <t>Corporate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</si>
</sst>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5"/>
      <color rgb="FF1F497D"/>
      <name val="Arial"/>
      <family val="2"/>
    </font>
    <font>
      <b/>
      <sz val="16"/>
      <color rgb="FF850F89"/>
      <name val="Arial"/>
      <family val="2"/>
    </font>
    <font>
      <b/>
      <sz val="20"/>
      <color rgb="FFFFFFFF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hadow/>
      <sz val="10.5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vertAlign val="superscript"/>
      <sz val="14"/>
      <name val="Arial"/>
      <family val="2"/>
    </font>
    <font>
      <shadow/>
      <sz val="9"/>
      <name val="Arial"/>
      <family val="2"/>
    </font>
    <font>
      <sz val="9"/>
      <name val="Arial"/>
      <family val="2"/>
    </font>
    <font>
      <b/>
      <vertAlign val="superscript"/>
      <sz val="16"/>
      <color rgb="FF850F8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b/>
      <vertAlign val="superscript"/>
      <sz val="10"/>
      <color rgb="FF850F89"/>
      <name val="Arial"/>
      <family val="2"/>
    </font>
    <font>
      <b/>
      <sz val="11"/>
      <color rgb="FF850F89"/>
      <name val="Arial"/>
      <family val="2"/>
    </font>
    <font>
      <b/>
      <sz val="10.5"/>
      <color rgb="FF201747"/>
      <name val="Arial"/>
      <family val="2"/>
    </font>
    <font>
      <sz val="10.5"/>
      <color rgb="FF201747"/>
      <name val="Arial"/>
      <family val="2"/>
    </font>
    <font>
      <vertAlign val="superscript"/>
      <sz val="10.5"/>
      <color rgb="FF201747"/>
      <name val="Arial"/>
      <family val="2"/>
    </font>
    <font>
      <b/>
      <vertAlign val="superscript"/>
      <sz val="10.5"/>
      <color rgb="FF201747"/>
      <name val="Arial"/>
      <family val="2"/>
    </font>
    <font>
      <b/>
      <vertAlign val="superscript"/>
      <sz val="11"/>
      <color rgb="FF850F89"/>
      <name val="Arial"/>
      <family val="2"/>
    </font>
    <font>
      <shadow/>
      <sz val="8"/>
      <color rgb="FF201747"/>
      <name val="Arial"/>
      <family val="2"/>
    </font>
    <font>
      <vertAlign val="superscript"/>
      <sz val="10"/>
      <color rgb="FF201747"/>
      <name val="Arial"/>
      <family val="2"/>
    </font>
    <font>
      <b/>
      <vertAlign val="superscript"/>
      <sz val="12"/>
      <color rgb="FF850F89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hadow/>
      <sz val="11"/>
      <color rgb="FF201747"/>
      <name val="Arial"/>
      <family val="2"/>
    </font>
    <font>
      <b/>
      <shadow/>
      <sz val="11"/>
      <color rgb="FF201747"/>
      <name val="Arial"/>
      <family val="2"/>
    </font>
    <font>
      <b/>
      <sz val="24"/>
      <color rgb="FF7030A0"/>
      <name val="Calibri"/>
      <family val="2"/>
      <scheme val="minor"/>
    </font>
    <font>
      <sz val="11"/>
      <color theme="1"/>
      <name val="Arial"/>
      <family val="2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201747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i/>
      <sz val="8"/>
      <color rgb="FF201747"/>
      <name val="Arial"/>
      <family val="2"/>
    </font>
    <font>
      <shadow/>
      <sz val="12"/>
      <name val="Arial"/>
      <family val="2"/>
    </font>
    <font>
      <b/>
      <vertAlign val="superscript"/>
      <sz val="10"/>
      <color rgb="FF20174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78B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Fill="1"/>
    <xf numFmtId="0" fontId="5" fillId="5" borderId="8" xfId="0" applyFont="1" applyFill="1" applyBorder="1" applyAlignment="1">
      <alignment horizontal="center" vertical="center" wrapText="1" readingOrder="1"/>
    </xf>
    <xf numFmtId="0" fontId="5" fillId="5" borderId="9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wrapText="1"/>
    </xf>
    <xf numFmtId="0" fontId="0" fillId="7" borderId="0" xfId="0" applyFill="1"/>
    <xf numFmtId="166" fontId="8" fillId="2" borderId="0" xfId="0" applyNumberFormat="1" applyFont="1" applyFill="1" applyAlignment="1">
      <alignment horizontal="right" wrapText="1"/>
    </xf>
    <xf numFmtId="166" fontId="8" fillId="3" borderId="0" xfId="0" applyNumberFormat="1" applyFont="1" applyFill="1" applyAlignment="1">
      <alignment horizontal="right" wrapText="1"/>
    </xf>
    <xf numFmtId="0" fontId="8" fillId="4" borderId="6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 wrapText="1"/>
    </xf>
    <xf numFmtId="0" fontId="11" fillId="0" borderId="7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wrapText="1" readingOrder="1"/>
    </xf>
    <xf numFmtId="0" fontId="6" fillId="2" borderId="0" xfId="0" applyFont="1" applyFill="1" applyBorder="1" applyAlignment="1">
      <alignment wrapText="1"/>
    </xf>
    <xf numFmtId="0" fontId="0" fillId="8" borderId="0" xfId="0" applyFill="1" applyBorder="1"/>
    <xf numFmtId="0" fontId="4" fillId="8" borderId="3" xfId="0" applyFont="1" applyFill="1" applyBorder="1" applyAlignment="1">
      <alignment horizontal="center" wrapText="1" readingOrder="1"/>
    </xf>
    <xf numFmtId="0" fontId="0" fillId="8" borderId="0" xfId="0" applyFill="1" applyBorder="1" applyAlignment="1">
      <alignment horizontal="right"/>
    </xf>
    <xf numFmtId="0" fontId="2" fillId="8" borderId="0" xfId="0" applyFont="1" applyFill="1" applyAlignment="1">
      <alignment wrapText="1"/>
    </xf>
    <xf numFmtId="0" fontId="0" fillId="8" borderId="0" xfId="0" applyFill="1"/>
    <xf numFmtId="0" fontId="3" fillId="8" borderId="0" xfId="0" applyFont="1" applyFill="1" applyAlignment="1">
      <alignment horizontal="left" wrapText="1" readingOrder="1"/>
    </xf>
    <xf numFmtId="0" fontId="4" fillId="8" borderId="3" xfId="0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right" wrapText="1"/>
    </xf>
    <xf numFmtId="0" fontId="8" fillId="8" borderId="4" xfId="0" applyFont="1" applyFill="1" applyBorder="1" applyAlignment="1">
      <alignment horizontal="right" wrapText="1"/>
    </xf>
    <xf numFmtId="0" fontId="10" fillId="8" borderId="0" xfId="0" applyFont="1" applyFill="1" applyAlignment="1">
      <alignment horizontal="right" wrapText="1"/>
    </xf>
    <xf numFmtId="0" fontId="10" fillId="8" borderId="0" xfId="0" applyFont="1" applyFill="1" applyAlignment="1">
      <alignment horizontal="left" wrapText="1" readingOrder="1"/>
    </xf>
    <xf numFmtId="164" fontId="10" fillId="8" borderId="4" xfId="2" applyNumberFormat="1" applyFont="1" applyFill="1" applyBorder="1" applyAlignment="1">
      <alignment horizontal="right" wrapText="1" readingOrder="1"/>
    </xf>
    <xf numFmtId="164" fontId="10" fillId="8" borderId="5" xfId="2" applyNumberFormat="1" applyFont="1" applyFill="1" applyBorder="1" applyAlignment="1">
      <alignment horizontal="right" wrapText="1" readingOrder="1"/>
    </xf>
    <xf numFmtId="166" fontId="14" fillId="8" borderId="4" xfId="3" applyNumberFormat="1" applyFont="1" applyFill="1" applyBorder="1" applyAlignment="1">
      <alignment horizontal="right" wrapText="1" readingOrder="1"/>
    </xf>
    <xf numFmtId="0" fontId="8" fillId="3" borderId="0" xfId="0" applyFont="1" applyFill="1" applyAlignment="1">
      <alignment horizontal="left" wrapText="1" readingOrder="1"/>
    </xf>
    <xf numFmtId="165" fontId="8" fillId="3" borderId="6" xfId="1" applyNumberFormat="1" applyFont="1" applyFill="1" applyBorder="1" applyAlignment="1">
      <alignment horizontal="right" wrapText="1" readingOrder="1"/>
    </xf>
    <xf numFmtId="166" fontId="9" fillId="3" borderId="6" xfId="0" applyNumberFormat="1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left" wrapText="1" readingOrder="1"/>
    </xf>
    <xf numFmtId="165" fontId="8" fillId="8" borderId="0" xfId="1" applyNumberFormat="1" applyFont="1" applyFill="1" applyAlignment="1">
      <alignment horizontal="right" wrapText="1" readingOrder="1"/>
    </xf>
    <xf numFmtId="165" fontId="8" fillId="3" borderId="0" xfId="1" applyNumberFormat="1" applyFont="1" applyFill="1" applyAlignment="1">
      <alignment horizontal="right" wrapText="1" readingOrder="1"/>
    </xf>
    <xf numFmtId="165" fontId="10" fillId="8" borderId="4" xfId="1" applyNumberFormat="1" applyFont="1" applyFill="1" applyBorder="1" applyAlignment="1">
      <alignment horizontal="right" wrapText="1" readingOrder="1"/>
    </xf>
    <xf numFmtId="0" fontId="9" fillId="4" borderId="0" xfId="0" applyFont="1" applyFill="1" applyAlignment="1">
      <alignment horizontal="left" wrapText="1" readingOrder="1"/>
    </xf>
    <xf numFmtId="166" fontId="9" fillId="4" borderId="6" xfId="3" applyNumberFormat="1" applyFont="1" applyFill="1" applyBorder="1" applyAlignment="1">
      <alignment horizontal="right" wrapText="1" readingOrder="1"/>
    </xf>
    <xf numFmtId="0" fontId="8" fillId="4" borderId="0" xfId="0" applyFont="1" applyFill="1" applyAlignment="1">
      <alignment horizontal="left" wrapText="1" readingOrder="1"/>
    </xf>
    <xf numFmtId="165" fontId="8" fillId="4" borderId="0" xfId="1" applyNumberFormat="1" applyFont="1" applyFill="1" applyAlignment="1">
      <alignment horizontal="right" wrapText="1" readingOrder="1"/>
    </xf>
    <xf numFmtId="0" fontId="10" fillId="4" borderId="0" xfId="0" applyFont="1" applyFill="1" applyAlignment="1">
      <alignment horizontal="left" wrapText="1" readingOrder="1"/>
    </xf>
    <xf numFmtId="44" fontId="10" fillId="4" borderId="6" xfId="2" applyFont="1" applyFill="1" applyBorder="1" applyAlignment="1">
      <alignment horizontal="right" wrapText="1" readingOrder="1"/>
    </xf>
    <xf numFmtId="166" fontId="14" fillId="2" borderId="5" xfId="3" applyNumberFormat="1" applyFont="1" applyFill="1" applyBorder="1" applyAlignment="1">
      <alignment horizontal="right" wrapText="1" readingOrder="1"/>
    </xf>
    <xf numFmtId="0" fontId="10" fillId="3" borderId="0" xfId="0" applyFont="1" applyFill="1" applyAlignment="1">
      <alignment horizontal="left" wrapText="1" readingOrder="1"/>
    </xf>
    <xf numFmtId="165" fontId="10" fillId="3" borderId="0" xfId="1" applyNumberFormat="1" applyFont="1" applyFill="1" applyAlignment="1">
      <alignment horizontal="right" wrapText="1" readingOrder="1"/>
    </xf>
    <xf numFmtId="166" fontId="14" fillId="3" borderId="0" xfId="3" applyNumberFormat="1" applyFont="1" applyFill="1" applyAlignment="1">
      <alignment horizontal="right" wrapText="1" readingOrder="1"/>
    </xf>
    <xf numFmtId="0" fontId="9" fillId="2" borderId="0" xfId="0" applyFont="1" applyFill="1" applyAlignment="1">
      <alignment horizontal="left" wrapText="1" readingOrder="1"/>
    </xf>
    <xf numFmtId="166" fontId="9" fillId="2" borderId="0" xfId="3" applyNumberFormat="1" applyFont="1" applyFill="1" applyAlignment="1">
      <alignment horizontal="right" wrapText="1" readingOrder="1"/>
    </xf>
    <xf numFmtId="165" fontId="8" fillId="8" borderId="4" xfId="1" applyNumberFormat="1" applyFont="1" applyFill="1" applyBorder="1" applyAlignment="1">
      <alignment horizontal="right" wrapText="1" readingOrder="1"/>
    </xf>
    <xf numFmtId="10" fontId="9" fillId="8" borderId="4" xfId="3" applyNumberFormat="1" applyFont="1" applyFill="1" applyBorder="1" applyAlignment="1">
      <alignment horizontal="right" wrapText="1" readingOrder="1"/>
    </xf>
    <xf numFmtId="165" fontId="8" fillId="4" borderId="6" xfId="1" applyNumberFormat="1" applyFont="1" applyFill="1" applyBorder="1" applyAlignment="1">
      <alignment horizontal="right" wrapText="1" readingOrder="1"/>
    </xf>
    <xf numFmtId="165" fontId="10" fillId="4" borderId="0" xfId="1" applyNumberFormat="1" applyFont="1" applyFill="1" applyAlignment="1">
      <alignment horizontal="right" wrapText="1" readingOrder="1"/>
    </xf>
    <xf numFmtId="44" fontId="10" fillId="8" borderId="0" xfId="2" applyNumberFormat="1" applyFont="1" applyFill="1" applyAlignment="1">
      <alignment horizontal="right" wrapText="1" readingOrder="1"/>
    </xf>
    <xf numFmtId="0" fontId="11" fillId="6" borderId="7" xfId="0" applyFont="1" applyFill="1" applyBorder="1" applyAlignment="1">
      <alignment horizontal="left" vertical="center" wrapText="1" readingOrder="1"/>
    </xf>
    <xf numFmtId="0" fontId="11" fillId="6" borderId="8" xfId="1" applyNumberFormat="1" applyFont="1" applyFill="1" applyBorder="1" applyAlignment="1">
      <alignment horizontal="center" vertical="center" wrapText="1" readingOrder="1"/>
    </xf>
    <xf numFmtId="0" fontId="11" fillId="6" borderId="9" xfId="1" applyNumberFormat="1" applyFont="1" applyFill="1" applyBorder="1" applyAlignment="1">
      <alignment horizontal="center" vertical="center" wrapText="1" readingOrder="1"/>
    </xf>
    <xf numFmtId="0" fontId="11" fillId="2" borderId="7" xfId="0" applyFont="1" applyFill="1" applyBorder="1" applyAlignment="1">
      <alignment horizontal="left" vertical="center" wrapText="1" readingOrder="1"/>
    </xf>
    <xf numFmtId="0" fontId="11" fillId="2" borderId="8" xfId="1" applyNumberFormat="1" applyFont="1" applyFill="1" applyBorder="1" applyAlignment="1">
      <alignment horizontal="center" vertical="center" wrapText="1" readingOrder="1"/>
    </xf>
    <xf numFmtId="0" fontId="11" fillId="2" borderId="9" xfId="1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 applyAlignment="1">
      <alignment wrapText="1" readingOrder="1"/>
    </xf>
    <xf numFmtId="164" fontId="10" fillId="2" borderId="0" xfId="2" applyNumberFormat="1" applyFont="1" applyFill="1" applyBorder="1" applyAlignment="1">
      <alignment horizontal="right" wrapText="1" readingOrder="1"/>
    </xf>
    <xf numFmtId="0" fontId="8" fillId="3" borderId="0" xfId="0" applyFont="1" applyFill="1" applyBorder="1" applyAlignment="1">
      <alignment horizontal="left" wrapText="1" readingOrder="1"/>
    </xf>
    <xf numFmtId="165" fontId="8" fillId="3" borderId="0" xfId="1" applyNumberFormat="1" applyFont="1" applyFill="1" applyBorder="1" applyAlignment="1">
      <alignment horizontal="right" wrapText="1" readingOrder="1"/>
    </xf>
    <xf numFmtId="0" fontId="8" fillId="2" borderId="0" xfId="0" applyFont="1" applyFill="1" applyBorder="1" applyAlignment="1">
      <alignment horizontal="left" wrapText="1" readingOrder="1"/>
    </xf>
    <xf numFmtId="165" fontId="8" fillId="2" borderId="0" xfId="1" applyNumberFormat="1" applyFont="1" applyFill="1" applyBorder="1" applyAlignment="1">
      <alignment horizontal="right" wrapText="1" readingOrder="1"/>
    </xf>
    <xf numFmtId="0" fontId="8" fillId="4" borderId="0" xfId="0" applyFont="1" applyFill="1" applyBorder="1" applyAlignment="1">
      <alignment horizontal="left" wrapText="1" readingOrder="1"/>
    </xf>
    <xf numFmtId="165" fontId="8" fillId="4" borderId="0" xfId="1" applyNumberFormat="1" applyFont="1" applyFill="1" applyBorder="1" applyAlignment="1">
      <alignment horizontal="right" wrapText="1" readingOrder="1"/>
    </xf>
    <xf numFmtId="0" fontId="10" fillId="4" borderId="0" xfId="0" applyFont="1" applyFill="1" applyBorder="1" applyAlignment="1">
      <alignment wrapText="1" readingOrder="1"/>
    </xf>
    <xf numFmtId="164" fontId="10" fillId="4" borderId="0" xfId="2" applyNumberFormat="1" applyFont="1" applyFill="1" applyBorder="1" applyAlignment="1">
      <alignment horizontal="right" wrapText="1" readingOrder="1"/>
    </xf>
    <xf numFmtId="0" fontId="19" fillId="0" borderId="0" xfId="0" applyFont="1" applyAlignment="1">
      <alignment horizontal="left" wrapText="1" readingOrder="1"/>
    </xf>
    <xf numFmtId="0" fontId="20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4" fillId="0" borderId="0" xfId="0" applyFont="1" applyBorder="1" applyAlignment="1">
      <alignment horizontal="left" wrapText="1" readingOrder="1"/>
    </xf>
    <xf numFmtId="0" fontId="25" fillId="0" borderId="0" xfId="0" applyFont="1" applyBorder="1" applyAlignment="1">
      <alignment wrapText="1"/>
    </xf>
    <xf numFmtId="0" fontId="26" fillId="0" borderId="0" xfId="0" applyFont="1" applyAlignment="1">
      <alignment horizontal="left" wrapText="1" readingOrder="1"/>
    </xf>
    <xf numFmtId="0" fontId="27" fillId="0" borderId="1" xfId="0" applyFont="1" applyBorder="1" applyAlignment="1">
      <alignment horizontal="center" wrapText="1" readingOrder="1"/>
    </xf>
    <xf numFmtId="0" fontId="17" fillId="2" borderId="0" xfId="0" applyFont="1" applyFill="1" applyAlignment="1">
      <alignment wrapText="1"/>
    </xf>
    <xf numFmtId="0" fontId="0" fillId="4" borderId="0" xfId="0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lef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0" fontId="9" fillId="0" borderId="0" xfId="0" applyFont="1" applyFill="1" applyBorder="1" applyAlignment="1">
      <alignment horizontal="left" wrapText="1" readingOrder="1"/>
    </xf>
    <xf numFmtId="166" fontId="9" fillId="0" borderId="0" xfId="3" applyNumberFormat="1" applyFont="1" applyFill="1" applyBorder="1" applyAlignment="1">
      <alignment horizontal="right" wrapText="1" readingOrder="1"/>
    </xf>
    <xf numFmtId="0" fontId="20" fillId="0" borderId="0" xfId="0" applyFont="1" applyAlignment="1">
      <alignment horizontal="left" wrapText="1" readingOrder="1"/>
    </xf>
    <xf numFmtId="0" fontId="33" fillId="2" borderId="1" xfId="0" applyFont="1" applyFill="1" applyBorder="1" applyAlignment="1">
      <alignment horizontal="center" wrapText="1" readingOrder="1"/>
    </xf>
    <xf numFmtId="0" fontId="33" fillId="0" borderId="1" xfId="0" applyFont="1" applyBorder="1" applyAlignment="1">
      <alignment horizontal="center" wrapText="1" readingOrder="1"/>
    </xf>
    <xf numFmtId="0" fontId="34" fillId="2" borderId="0" xfId="0" applyFont="1" applyFill="1" applyAlignment="1">
      <alignment horizontal="left" wrapText="1" readingOrder="1"/>
    </xf>
    <xf numFmtId="164" fontId="34" fillId="2" borderId="0" xfId="2" applyNumberFormat="1" applyFont="1" applyFill="1" applyAlignment="1">
      <alignment horizontal="right" wrapText="1" readingOrder="1"/>
    </xf>
    <xf numFmtId="0" fontId="35" fillId="3" borderId="0" xfId="0" applyFont="1" applyFill="1" applyAlignment="1">
      <alignment horizontal="left" wrapText="1" readingOrder="1"/>
    </xf>
    <xf numFmtId="165" fontId="35" fillId="3" borderId="0" xfId="1" applyNumberFormat="1" applyFont="1" applyFill="1" applyAlignment="1">
      <alignment horizontal="right" wrapText="1" readingOrder="1"/>
    </xf>
    <xf numFmtId="165" fontId="34" fillId="3" borderId="0" xfId="1" applyNumberFormat="1" applyFont="1" applyFill="1" applyAlignment="1">
      <alignment horizontal="right" wrapText="1" readingOrder="1"/>
    </xf>
    <xf numFmtId="0" fontId="35" fillId="2" borderId="0" xfId="0" applyFont="1" applyFill="1" applyAlignment="1">
      <alignment horizontal="left" wrapText="1" readingOrder="1"/>
    </xf>
    <xf numFmtId="165" fontId="35" fillId="2" borderId="0" xfId="1" applyNumberFormat="1" applyFont="1" applyFill="1" applyAlignment="1">
      <alignment horizontal="right" wrapText="1" readingOrder="1"/>
    </xf>
    <xf numFmtId="165" fontId="34" fillId="2" borderId="0" xfId="1" applyNumberFormat="1" applyFont="1" applyFill="1" applyAlignment="1">
      <alignment horizontal="right" wrapText="1" readingOrder="1"/>
    </xf>
    <xf numFmtId="0" fontId="35" fillId="0" borderId="0" xfId="0" applyFont="1" applyFill="1" applyAlignment="1">
      <alignment horizontal="left" wrapText="1" readingOrder="1"/>
    </xf>
    <xf numFmtId="165" fontId="35" fillId="0" borderId="0" xfId="1" applyNumberFormat="1" applyFont="1" applyFill="1" applyAlignment="1">
      <alignment horizontal="right" wrapText="1" readingOrder="1"/>
    </xf>
    <xf numFmtId="165" fontId="34" fillId="0" borderId="0" xfId="1" applyNumberFormat="1" applyFont="1" applyFill="1" applyAlignment="1">
      <alignment horizontal="right" wrapText="1" readingOrder="1"/>
    </xf>
    <xf numFmtId="0" fontId="35" fillId="4" borderId="0" xfId="0" applyFont="1" applyFill="1" applyAlignment="1">
      <alignment horizontal="left" wrapText="1" readingOrder="1"/>
    </xf>
    <xf numFmtId="165" fontId="35" fillId="4" borderId="0" xfId="1" applyNumberFormat="1" applyFont="1" applyFill="1" applyAlignment="1">
      <alignment horizontal="right" wrapText="1" readingOrder="1"/>
    </xf>
    <xf numFmtId="165" fontId="34" fillId="4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>
      <alignment horizontal="left" wrapText="1" readingOrder="1"/>
    </xf>
    <xf numFmtId="164" fontId="34" fillId="0" borderId="0" xfId="2" applyNumberFormat="1" applyFont="1" applyFill="1" applyAlignment="1">
      <alignment horizontal="right" wrapText="1" readingOrder="1"/>
    </xf>
    <xf numFmtId="0" fontId="34" fillId="4" borderId="0" xfId="0" applyFont="1" applyFill="1" applyAlignment="1">
      <alignment horizontal="left" wrapText="1" readingOrder="1"/>
    </xf>
    <xf numFmtId="44" fontId="34" fillId="4" borderId="0" xfId="2" applyFont="1" applyFill="1" applyAlignment="1">
      <alignment horizontal="right" wrapText="1" readingOrder="1"/>
    </xf>
    <xf numFmtId="44" fontId="35" fillId="0" borderId="0" xfId="2" applyFont="1" applyFill="1" applyAlignment="1">
      <alignment horizontal="right" wrapText="1" readingOrder="1"/>
    </xf>
    <xf numFmtId="44" fontId="34" fillId="0" borderId="0" xfId="2" applyFont="1" applyFill="1" applyAlignment="1">
      <alignment horizontal="right" wrapText="1" readingOrder="1"/>
    </xf>
    <xf numFmtId="0" fontId="12" fillId="8" borderId="10" xfId="0" applyFont="1" applyFill="1" applyBorder="1" applyAlignment="1">
      <alignment wrapText="1" readingOrder="1"/>
    </xf>
    <xf numFmtId="165" fontId="19" fillId="3" borderId="0" xfId="1" applyNumberFormat="1" applyFont="1" applyFill="1" applyAlignment="1">
      <alignment horizontal="right" wrapText="1" readingOrder="1"/>
    </xf>
    <xf numFmtId="0" fontId="19" fillId="0" borderId="0" xfId="0" applyFont="1" applyFill="1" applyAlignment="1">
      <alignment horizontal="left" wrapText="1" readingOrder="1"/>
    </xf>
    <xf numFmtId="165" fontId="19" fillId="0" borderId="0" xfId="1" applyNumberFormat="1" applyFont="1" applyFill="1" applyAlignment="1">
      <alignment horizontal="right" wrapText="1" readingOrder="1"/>
    </xf>
    <xf numFmtId="165" fontId="22" fillId="0" borderId="0" xfId="1" applyNumberFormat="1" applyFont="1" applyFill="1" applyAlignment="1">
      <alignment horizontal="right" wrapText="1" readingOrder="1"/>
    </xf>
    <xf numFmtId="0" fontId="22" fillId="4" borderId="0" xfId="0" applyFont="1" applyFill="1" applyAlignment="1">
      <alignment horizontal="left" wrapText="1" readingOrder="1"/>
    </xf>
    <xf numFmtId="164" fontId="22" fillId="4" borderId="0" xfId="2" applyNumberFormat="1" applyFont="1" applyFill="1" applyAlignment="1">
      <alignment horizontal="right" wrapText="1" readingOrder="1"/>
    </xf>
    <xf numFmtId="0" fontId="19" fillId="4" borderId="0" xfId="0" applyFont="1" applyFill="1" applyAlignment="1">
      <alignment horizontal="left" wrapText="1" readingOrder="1"/>
    </xf>
    <xf numFmtId="165" fontId="19" fillId="4" borderId="0" xfId="1" applyNumberFormat="1" applyFont="1" applyFill="1" applyAlignment="1">
      <alignment horizontal="right" wrapText="1" readingOrder="1"/>
    </xf>
    <xf numFmtId="165" fontId="22" fillId="4" borderId="0" xfId="1" applyNumberFormat="1" applyFont="1" applyFill="1" applyAlignment="1">
      <alignment horizontal="right" wrapText="1" readingOrder="1"/>
    </xf>
    <xf numFmtId="0" fontId="22" fillId="0" borderId="0" xfId="0" applyFont="1" applyFill="1" applyAlignment="1">
      <alignment horizontal="left" wrapText="1" readingOrder="1"/>
    </xf>
    <xf numFmtId="0" fontId="20" fillId="8" borderId="1" xfId="0" applyFont="1" applyFill="1" applyBorder="1" applyAlignment="1">
      <alignment horizontal="center" wrapText="1" readingOrder="1"/>
    </xf>
    <xf numFmtId="164" fontId="22" fillId="4" borderId="0" xfId="2" applyNumberFormat="1" applyFont="1" applyFill="1" applyBorder="1" applyAlignment="1">
      <alignment horizontal="right" wrapText="1" readingOrder="1"/>
    </xf>
    <xf numFmtId="165" fontId="19" fillId="4" borderId="0" xfId="1" applyNumberFormat="1" applyFont="1" applyFill="1" applyBorder="1" applyAlignment="1">
      <alignment horizontal="right" wrapText="1" readingOrder="1"/>
    </xf>
    <xf numFmtId="0" fontId="22" fillId="4" borderId="0" xfId="0" applyFont="1" applyFill="1" applyAlignment="1">
      <alignment wrapText="1" readingOrder="1"/>
    </xf>
    <xf numFmtId="165" fontId="19" fillId="0" borderId="0" xfId="1" applyNumberFormat="1" applyFont="1" applyFill="1" applyBorder="1" applyAlignment="1">
      <alignment horizontal="right" wrapText="1" readingOrder="1"/>
    </xf>
    <xf numFmtId="0" fontId="19" fillId="3" borderId="0" xfId="0" applyFont="1" applyFill="1" applyAlignment="1">
      <alignment horizontal="left" wrapText="1" indent="1" readingOrder="1"/>
    </xf>
    <xf numFmtId="0" fontId="19" fillId="4" borderId="0" xfId="0" applyFont="1" applyFill="1" applyAlignment="1">
      <alignment horizontal="left" wrapText="1" indent="1" readingOrder="1"/>
    </xf>
    <xf numFmtId="0" fontId="19" fillId="0" borderId="0" xfId="0" applyFont="1" applyFill="1" applyAlignment="1">
      <alignment horizontal="left" wrapText="1" indent="1" readingOrder="1"/>
    </xf>
    <xf numFmtId="164" fontId="22" fillId="0" borderId="0" xfId="2" applyNumberFormat="1" applyFont="1" applyFill="1" applyAlignment="1">
      <alignment horizontal="right" wrapText="1" readingOrder="1"/>
    </xf>
    <xf numFmtId="164" fontId="19" fillId="0" borderId="0" xfId="2" applyNumberFormat="1" applyFont="1" applyBorder="1" applyAlignment="1">
      <alignment horizontal="left" readingOrder="1"/>
    </xf>
    <xf numFmtId="164" fontId="22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29" fillId="0" borderId="0" xfId="0" applyFont="1" applyFill="1" applyAlignment="1">
      <alignment horizontal="left" wrapText="1" readingOrder="1"/>
    </xf>
    <xf numFmtId="165" fontId="29" fillId="0" borderId="0" xfId="1" applyNumberFormat="1" applyFont="1" applyFill="1" applyAlignment="1">
      <alignment horizontal="right" wrapText="1" readingOrder="1"/>
    </xf>
    <xf numFmtId="165" fontId="26" fillId="0" borderId="0" xfId="1" applyNumberFormat="1" applyFont="1" applyFill="1" applyAlignment="1">
      <alignment horizontal="right" wrapText="1" readingOrder="1"/>
    </xf>
    <xf numFmtId="0" fontId="26" fillId="0" borderId="0" xfId="0" applyFont="1" applyFill="1" applyAlignment="1">
      <alignment horizontal="left" wrapText="1" readingOrder="1"/>
    </xf>
    <xf numFmtId="164" fontId="26" fillId="0" borderId="0" xfId="2" applyNumberFormat="1" applyFont="1" applyFill="1" applyAlignment="1">
      <alignment horizontal="right" wrapText="1" readingOrder="1"/>
    </xf>
    <xf numFmtId="0" fontId="29" fillId="4" borderId="0" xfId="0" applyFont="1" applyFill="1" applyAlignment="1">
      <alignment horizontal="left" wrapText="1" readingOrder="1"/>
    </xf>
    <xf numFmtId="165" fontId="29" fillId="4" borderId="0" xfId="1" applyNumberFormat="1" applyFont="1" applyFill="1" applyAlignment="1">
      <alignment horizontal="right" wrapText="1" readingOrder="1"/>
    </xf>
    <xf numFmtId="165" fontId="26" fillId="4" borderId="0" xfId="1" applyNumberFormat="1" applyFont="1" applyFill="1" applyAlignment="1">
      <alignment horizontal="right" wrapText="1" readingOrder="1"/>
    </xf>
    <xf numFmtId="0" fontId="26" fillId="4" borderId="0" xfId="0" applyFont="1" applyFill="1" applyAlignment="1">
      <alignment horizontal="left" wrapText="1" readingOrder="1"/>
    </xf>
    <xf numFmtId="0" fontId="23" fillId="0" borderId="0" xfId="0" applyFont="1" applyFill="1" applyBorder="1" applyAlignment="1">
      <alignment horizontal="left" wrapText="1" readingOrder="1"/>
    </xf>
    <xf numFmtId="164" fontId="19" fillId="0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Fill="1" applyBorder="1" applyAlignment="1">
      <alignment horizontal="left" readingOrder="1"/>
    </xf>
    <xf numFmtId="0" fontId="24" fillId="0" borderId="0" xfId="0" applyFont="1" applyFill="1" applyBorder="1" applyAlignment="1">
      <alignment horizontal="left" wrapText="1" readingOrder="1"/>
    </xf>
    <xf numFmtId="164" fontId="22" fillId="0" borderId="0" xfId="2" applyNumberFormat="1" applyFont="1" applyFill="1" applyBorder="1" applyAlignment="1">
      <alignment horizontal="left" readingOrder="1"/>
    </xf>
    <xf numFmtId="0" fontId="23" fillId="4" borderId="0" xfId="0" applyFont="1" applyFill="1" applyBorder="1" applyAlignment="1">
      <alignment horizontal="left" wrapText="1" readingOrder="1"/>
    </xf>
    <xf numFmtId="164" fontId="19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24" fillId="4" borderId="0" xfId="0" applyFont="1" applyFill="1" applyBorder="1" applyAlignment="1">
      <alignment horizontal="left" wrapText="1" readingOrder="1"/>
    </xf>
    <xf numFmtId="164" fontId="22" fillId="4" borderId="0" xfId="2" applyNumberFormat="1" applyFont="1" applyFill="1" applyBorder="1" applyAlignment="1">
      <alignment horizontal="left" readingOrder="1"/>
    </xf>
    <xf numFmtId="0" fontId="42" fillId="0" borderId="0" xfId="0" applyFont="1"/>
    <xf numFmtId="164" fontId="0" fillId="0" borderId="0" xfId="0" applyNumberFormat="1"/>
    <xf numFmtId="0" fontId="0" fillId="0" borderId="0" xfId="0" applyFont="1"/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3" fillId="2" borderId="0" xfId="0" applyFont="1" applyFill="1" applyBorder="1" applyAlignment="1">
      <alignment horizontal="center" wrapText="1" readingOrder="1"/>
    </xf>
    <xf numFmtId="165" fontId="19" fillId="0" borderId="0" xfId="2" applyNumberFormat="1" applyFont="1" applyBorder="1" applyAlignment="1">
      <alignment horizontal="left" readingOrder="1"/>
    </xf>
    <xf numFmtId="165" fontId="22" fillId="0" borderId="0" xfId="2" applyNumberFormat="1" applyFont="1" applyBorder="1" applyAlignment="1">
      <alignment horizontal="left" readingOrder="1"/>
    </xf>
    <xf numFmtId="165" fontId="19" fillId="0" borderId="0" xfId="2" applyNumberFormat="1" applyFont="1" applyFill="1" applyBorder="1" applyAlignment="1">
      <alignment horizontal="left" readingOrder="1"/>
    </xf>
    <xf numFmtId="165" fontId="22" fillId="0" borderId="0" xfId="2" applyNumberFormat="1" applyFont="1" applyFill="1" applyBorder="1" applyAlignment="1">
      <alignment horizontal="left" readingOrder="1"/>
    </xf>
    <xf numFmtId="165" fontId="19" fillId="4" borderId="0" xfId="2" applyNumberFormat="1" applyFont="1" applyFill="1" applyBorder="1" applyAlignment="1">
      <alignment horizontal="left" readingOrder="1"/>
    </xf>
    <xf numFmtId="165" fontId="22" fillId="4" borderId="0" xfId="2" applyNumberFormat="1" applyFont="1" applyFill="1" applyBorder="1" applyAlignment="1">
      <alignment horizontal="left" readingOrder="1"/>
    </xf>
    <xf numFmtId="0" fontId="26" fillId="7" borderId="0" xfId="0" applyFont="1" applyFill="1" applyAlignment="1">
      <alignment horizontal="left" wrapText="1" readingOrder="1"/>
    </xf>
    <xf numFmtId="0" fontId="44" fillId="7" borderId="0" xfId="0" applyFont="1" applyFill="1" applyAlignment="1">
      <alignment horizontal="center"/>
    </xf>
    <xf numFmtId="0" fontId="27" fillId="7" borderId="0" xfId="0" applyFont="1" applyFill="1" applyBorder="1" applyAlignment="1">
      <alignment horizontal="center" wrapText="1" readingOrder="1"/>
    </xf>
    <xf numFmtId="164" fontId="26" fillId="4" borderId="0" xfId="2" applyNumberFormat="1" applyFont="1" applyFill="1" applyAlignment="1">
      <alignment horizontal="right" wrapText="1" readingOrder="1"/>
    </xf>
    <xf numFmtId="0" fontId="33" fillId="7" borderId="1" xfId="0" applyFont="1" applyFill="1" applyBorder="1" applyAlignment="1">
      <alignment horizontal="center" wrapText="1" readingOrder="1"/>
    </xf>
    <xf numFmtId="0" fontId="46" fillId="7" borderId="0" xfId="0" applyNumberFormat="1" applyFont="1" applyFill="1" applyBorder="1" applyAlignment="1">
      <alignment horizontal="center" wrapText="1" readingOrder="1"/>
    </xf>
    <xf numFmtId="0" fontId="44" fillId="8" borderId="0" xfId="0" applyFont="1" applyFill="1" applyAlignment="1">
      <alignment horizontal="center"/>
    </xf>
    <xf numFmtId="0" fontId="44" fillId="7" borderId="0" xfId="0" applyFont="1" applyFill="1" applyAlignment="1">
      <alignment horizontal="center"/>
    </xf>
    <xf numFmtId="0" fontId="44" fillId="8" borderId="0" xfId="0" applyFont="1" applyFill="1" applyAlignment="1"/>
    <xf numFmtId="0" fontId="44" fillId="7" borderId="0" xfId="0" applyFont="1" applyFill="1" applyAlignment="1"/>
    <xf numFmtId="0" fontId="0" fillId="7" borderId="0" xfId="0" applyFill="1" applyBorder="1"/>
    <xf numFmtId="0" fontId="44" fillId="7" borderId="0" xfId="0" applyFont="1" applyFill="1" applyAlignment="1">
      <alignment horizontal="center"/>
    </xf>
    <xf numFmtId="0" fontId="49" fillId="7" borderId="0" xfId="0" applyNumberFormat="1" applyFont="1" applyFill="1" applyAlignment="1">
      <alignment horizontal="center"/>
    </xf>
    <xf numFmtId="0" fontId="49" fillId="7" borderId="0" xfId="0" applyFont="1" applyFill="1"/>
    <xf numFmtId="164" fontId="46" fillId="4" borderId="0" xfId="2" applyNumberFormat="1" applyFont="1" applyFill="1" applyBorder="1" applyAlignment="1">
      <alignment horizontal="center" wrapText="1" readingOrder="1"/>
    </xf>
    <xf numFmtId="164" fontId="49" fillId="4" borderId="0" xfId="2" applyNumberFormat="1" applyFont="1" applyFill="1" applyAlignment="1">
      <alignment horizontal="center"/>
    </xf>
    <xf numFmtId="165" fontId="46" fillId="7" borderId="0" xfId="1" applyNumberFormat="1" applyFont="1" applyFill="1" applyBorder="1" applyAlignment="1">
      <alignment horizontal="center" wrapText="1" readingOrder="1"/>
    </xf>
    <xf numFmtId="165" fontId="49" fillId="7" borderId="0" xfId="1" applyNumberFormat="1" applyFont="1" applyFill="1" applyAlignment="1">
      <alignment horizontal="center"/>
    </xf>
    <xf numFmtId="0" fontId="48" fillId="8" borderId="0" xfId="0" applyFont="1" applyFill="1" applyAlignment="1"/>
    <xf numFmtId="44" fontId="47" fillId="4" borderId="0" xfId="2" applyNumberFormat="1" applyFont="1" applyFill="1" applyBorder="1" applyAlignment="1">
      <alignment horizontal="center" wrapText="1" readingOrder="1"/>
    </xf>
    <xf numFmtId="0" fontId="51" fillId="7" borderId="0" xfId="0" applyFont="1" applyFill="1"/>
    <xf numFmtId="0" fontId="53" fillId="7" borderId="0" xfId="0" applyFont="1" applyFill="1"/>
    <xf numFmtId="0" fontId="0" fillId="0" borderId="0" xfId="0"/>
    <xf numFmtId="164" fontId="19" fillId="0" borderId="0" xfId="2" applyNumberFormat="1" applyFont="1" applyFill="1" applyBorder="1" applyAlignment="1">
      <alignment horizontal="left" readingOrder="1"/>
    </xf>
    <xf numFmtId="165" fontId="19" fillId="0" borderId="0" xfId="2" applyNumberFormat="1" applyFont="1" applyBorder="1" applyAlignment="1">
      <alignment horizontal="left" readingOrder="1"/>
    </xf>
    <xf numFmtId="165" fontId="19" fillId="3" borderId="0" xfId="2" applyNumberFormat="1" applyFont="1" applyFill="1" applyBorder="1" applyAlignment="1">
      <alignment horizontal="left" readingOrder="1"/>
    </xf>
    <xf numFmtId="165" fontId="19" fillId="0" borderId="0" xfId="2" applyNumberFormat="1" applyFont="1" applyFill="1" applyBorder="1" applyAlignment="1">
      <alignment horizontal="left" readingOrder="1"/>
    </xf>
    <xf numFmtId="166" fontId="19" fillId="0" borderId="0" xfId="3" applyNumberFormat="1" applyFont="1" applyBorder="1" applyAlignment="1">
      <alignment horizontal="right" readingOrder="1"/>
    </xf>
    <xf numFmtId="166" fontId="19" fillId="3" borderId="0" xfId="3" applyNumberFormat="1" applyFont="1" applyFill="1" applyBorder="1" applyAlignment="1">
      <alignment horizontal="right" readingOrder="1"/>
    </xf>
    <xf numFmtId="164" fontId="54" fillId="0" borderId="0" xfId="2" applyNumberFormat="1" applyFont="1" applyBorder="1" applyAlignment="1">
      <alignment horizontal="left" readingOrder="1"/>
    </xf>
    <xf numFmtId="164" fontId="54" fillId="3" borderId="0" xfId="2" applyNumberFormat="1" applyFont="1" applyFill="1" applyBorder="1" applyAlignment="1">
      <alignment horizontal="left" readingOrder="1"/>
    </xf>
    <xf numFmtId="0" fontId="55" fillId="0" borderId="0" xfId="0" applyFont="1"/>
    <xf numFmtId="0" fontId="56" fillId="0" borderId="0" xfId="0" applyFont="1"/>
    <xf numFmtId="0" fontId="57" fillId="0" borderId="0" xfId="0" applyFont="1" applyAlignment="1">
      <alignment wrapText="1"/>
    </xf>
    <xf numFmtId="0" fontId="22" fillId="0" borderId="0" xfId="0" applyFont="1" applyFill="1" applyBorder="1" applyAlignment="1">
      <alignment horizontal="left" wrapText="1" readingOrder="1"/>
    </xf>
    <xf numFmtId="0" fontId="57" fillId="0" borderId="0" xfId="0" applyFont="1" applyBorder="1" applyAlignment="1">
      <alignment wrapText="1"/>
    </xf>
    <xf numFmtId="0" fontId="19" fillId="7" borderId="0" xfId="0" applyFont="1" applyFill="1" applyBorder="1" applyAlignment="1">
      <alignment horizontal="left" wrapText="1" readingOrder="1"/>
    </xf>
    <xf numFmtId="0" fontId="54" fillId="7" borderId="0" xfId="0" applyFont="1" applyFill="1" applyBorder="1" applyAlignment="1">
      <alignment horizontal="left" wrapText="1" readingOrder="1"/>
    </xf>
    <xf numFmtId="0" fontId="56" fillId="7" borderId="0" xfId="0" applyFont="1" applyFill="1"/>
    <xf numFmtId="164" fontId="57" fillId="0" borderId="0" xfId="2" applyNumberFormat="1" applyFont="1" applyBorder="1" applyAlignment="1">
      <alignment horizontal="left" readingOrder="1"/>
    </xf>
    <xf numFmtId="0" fontId="22" fillId="3" borderId="0" xfId="0" applyFont="1" applyFill="1" applyBorder="1" applyAlignment="1">
      <alignment horizontal="left" wrapText="1" readingOrder="1"/>
    </xf>
    <xf numFmtId="164" fontId="57" fillId="3" borderId="0" xfId="2" applyNumberFormat="1" applyFont="1" applyFill="1" applyBorder="1" applyAlignment="1">
      <alignment horizontal="left" readingOrder="1"/>
    </xf>
    <xf numFmtId="0" fontId="19" fillId="3" borderId="0" xfId="0" applyFont="1" applyFill="1" applyBorder="1" applyAlignment="1">
      <alignment horizontal="left" wrapText="1" readingOrder="1"/>
    </xf>
    <xf numFmtId="0" fontId="54" fillId="3" borderId="0" xfId="0" applyFont="1" applyFill="1" applyBorder="1" applyAlignment="1">
      <alignment horizontal="left" wrapText="1" readingOrder="1"/>
    </xf>
    <xf numFmtId="0" fontId="19" fillId="0" borderId="0" xfId="0" applyFont="1" applyBorder="1" applyAlignment="1">
      <alignment horizontal="left" wrapText="1" readingOrder="1"/>
    </xf>
    <xf numFmtId="0" fontId="56" fillId="0" borderId="0" xfId="0" applyFont="1" applyFill="1"/>
    <xf numFmtId="0" fontId="19" fillId="0" borderId="0" xfId="0" applyFont="1" applyFill="1" applyBorder="1" applyAlignment="1">
      <alignment horizontal="left" wrapText="1" readingOrder="1"/>
    </xf>
    <xf numFmtId="0" fontId="22" fillId="4" borderId="0" xfId="0" applyFont="1" applyFill="1" applyBorder="1" applyAlignment="1">
      <alignment horizontal="left" wrapText="1" readingOrder="1"/>
    </xf>
    <xf numFmtId="0" fontId="19" fillId="4" borderId="0" xfId="0" applyFont="1" applyFill="1" applyBorder="1" applyAlignment="1">
      <alignment horizontal="left" wrapText="1" readingOrder="1"/>
    </xf>
    <xf numFmtId="164" fontId="19" fillId="3" borderId="0" xfId="2" applyNumberFormat="1" applyFont="1" applyFill="1" applyBorder="1" applyAlignment="1">
      <alignment horizontal="left" readingOrder="1"/>
    </xf>
    <xf numFmtId="165" fontId="19" fillId="0" borderId="11" xfId="2" applyNumberFormat="1" applyFont="1" applyBorder="1" applyAlignment="1">
      <alignment horizontal="left" readingOrder="1"/>
    </xf>
    <xf numFmtId="165" fontId="19" fillId="3" borderId="11" xfId="2" applyNumberFormat="1" applyFont="1" applyFill="1" applyBorder="1" applyAlignment="1">
      <alignment horizontal="left" readingOrder="1"/>
    </xf>
    <xf numFmtId="0" fontId="29" fillId="7" borderId="0" xfId="0" applyFont="1" applyFill="1" applyAlignment="1">
      <alignment horizontal="left" wrapText="1" readingOrder="1"/>
    </xf>
    <xf numFmtId="165" fontId="54" fillId="3" borderId="11" xfId="2" applyNumberFormat="1" applyFont="1" applyFill="1" applyBorder="1" applyAlignment="1">
      <alignment horizontal="left" readingOrder="1"/>
    </xf>
    <xf numFmtId="0" fontId="58" fillId="7" borderId="0" xfId="0" applyFont="1" applyFill="1" applyAlignment="1"/>
    <xf numFmtId="0" fontId="58" fillId="7" borderId="0" xfId="0" applyFont="1" applyFill="1" applyAlignment="1">
      <alignment horizontal="center"/>
    </xf>
    <xf numFmtId="0" fontId="56" fillId="0" borderId="0" xfId="0" applyFont="1" applyBorder="1"/>
    <xf numFmtId="0" fontId="56" fillId="0" borderId="0" xfId="0" applyFont="1" applyBorder="1" applyAlignment="1">
      <alignment horizontal="center" wrapText="1"/>
    </xf>
    <xf numFmtId="164" fontId="56" fillId="0" borderId="0" xfId="2" applyNumberFormat="1" applyFont="1" applyBorder="1"/>
    <xf numFmtId="165" fontId="56" fillId="0" borderId="0" xfId="1" applyNumberFormat="1" applyFont="1" applyBorder="1"/>
    <xf numFmtId="0" fontId="56" fillId="7" borderId="0" xfId="0" applyFont="1" applyFill="1" applyBorder="1"/>
    <xf numFmtId="0" fontId="48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164" fontId="19" fillId="0" borderId="0" xfId="2" applyNumberFormat="1" applyFont="1"/>
    <xf numFmtId="165" fontId="19" fillId="0" borderId="0" xfId="1" applyNumberFormat="1" applyFont="1"/>
    <xf numFmtId="165" fontId="22" fillId="0" borderId="13" xfId="1" applyNumberFormat="1" applyFont="1" applyBorder="1"/>
    <xf numFmtId="0" fontId="19" fillId="0" borderId="0" xfId="0" applyFont="1" applyAlignment="1">
      <alignment wrapText="1"/>
    </xf>
    <xf numFmtId="165" fontId="22" fillId="0" borderId="13" xfId="2" applyNumberFormat="1" applyFont="1" applyBorder="1"/>
    <xf numFmtId="165" fontId="19" fillId="0" borderId="0" xfId="2" applyNumberFormat="1" applyFont="1" applyBorder="1"/>
    <xf numFmtId="164" fontId="22" fillId="0" borderId="12" xfId="2" applyNumberFormat="1" applyFont="1" applyBorder="1"/>
    <xf numFmtId="44" fontId="19" fillId="0" borderId="0" xfId="2" applyNumberFormat="1" applyFont="1" applyFill="1"/>
    <xf numFmtId="164" fontId="19" fillId="0" borderId="12" xfId="2" applyNumberFormat="1" applyFont="1" applyBorder="1"/>
    <xf numFmtId="0" fontId="19" fillId="0" borderId="0" xfId="0" applyFont="1" applyAlignment="1">
      <alignment horizontal="left" vertical="center" readingOrder="1"/>
    </xf>
    <xf numFmtId="0" fontId="19" fillId="7" borderId="0" xfId="0" applyFont="1" applyFill="1"/>
    <xf numFmtId="0" fontId="19" fillId="7" borderId="0" xfId="0" applyFont="1" applyFill="1" applyAlignment="1">
      <alignment horizontal="center" wrapText="1"/>
    </xf>
    <xf numFmtId="164" fontId="19" fillId="7" borderId="0" xfId="2" applyNumberFormat="1" applyFont="1" applyFill="1"/>
    <xf numFmtId="165" fontId="19" fillId="7" borderId="0" xfId="1" applyNumberFormat="1" applyFont="1" applyFill="1"/>
    <xf numFmtId="164" fontId="19" fillId="7" borderId="12" xfId="2" applyNumberFormat="1" applyFont="1" applyFill="1" applyBorder="1"/>
    <xf numFmtId="164" fontId="19" fillId="7" borderId="0" xfId="2" applyNumberFormat="1" applyFont="1" applyFill="1" applyBorder="1"/>
    <xf numFmtId="0" fontId="19" fillId="0" borderId="0" xfId="0" applyFont="1" applyAlignment="1">
      <alignment horizontal="center" wrapText="1"/>
    </xf>
    <xf numFmtId="0" fontId="19" fillId="7" borderId="0" xfId="0" applyFont="1" applyFill="1" applyBorder="1" applyAlignment="1"/>
    <xf numFmtId="0" fontId="22" fillId="7" borderId="0" xfId="0" applyFont="1" applyFill="1"/>
    <xf numFmtId="0" fontId="59" fillId="0" borderId="0" xfId="0" applyFont="1"/>
    <xf numFmtId="164" fontId="7" fillId="2" borderId="0" xfId="2" applyNumberFormat="1" applyFont="1" applyFill="1" applyBorder="1" applyAlignment="1">
      <alignment horizontal="right"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0" fontId="60" fillId="4" borderId="0" xfId="0" applyFont="1" applyFill="1" applyBorder="1" applyAlignment="1">
      <alignment horizontal="left" wrapText="1" readingOrder="1"/>
    </xf>
    <xf numFmtId="165" fontId="60" fillId="4" borderId="0" xfId="1" applyNumberFormat="1" applyFont="1" applyFill="1" applyBorder="1" applyAlignment="1">
      <alignment horizontal="right" wrapText="1" readingOrder="1"/>
    </xf>
    <xf numFmtId="0" fontId="60" fillId="0" borderId="0" xfId="0" applyFont="1" applyFill="1" applyBorder="1" applyAlignment="1">
      <alignment horizontal="left" wrapText="1" readingOrder="1"/>
    </xf>
    <xf numFmtId="165" fontId="60" fillId="0" borderId="0" xfId="1" applyNumberFormat="1" applyFont="1" applyFill="1" applyBorder="1" applyAlignment="1">
      <alignment horizontal="right" wrapText="1" readingOrder="1"/>
    </xf>
    <xf numFmtId="0" fontId="60" fillId="3" borderId="0" xfId="0" applyFont="1" applyFill="1" applyBorder="1" applyAlignment="1">
      <alignment horizontal="left" wrapText="1" readingOrder="1"/>
    </xf>
    <xf numFmtId="165" fontId="60" fillId="3" borderId="0" xfId="1" applyNumberFormat="1" applyFont="1" applyFill="1" applyBorder="1" applyAlignment="1">
      <alignment horizontal="right" wrapText="1" readingOrder="1"/>
    </xf>
    <xf numFmtId="0" fontId="59" fillId="0" borderId="0" xfId="0" applyFont="1" applyFill="1"/>
    <xf numFmtId="0" fontId="60" fillId="2" borderId="0" xfId="0" applyFont="1" applyFill="1" applyBorder="1" applyAlignment="1">
      <alignment horizontal="left" wrapText="1" readingOrder="1"/>
    </xf>
    <xf numFmtId="165" fontId="60" fillId="2" borderId="0" xfId="1" applyNumberFormat="1" applyFont="1" applyFill="1" applyBorder="1" applyAlignment="1">
      <alignment horizontal="right" wrapText="1" readingOrder="1"/>
    </xf>
    <xf numFmtId="0" fontId="59" fillId="7" borderId="0" xfId="0" applyFont="1" applyFill="1"/>
    <xf numFmtId="0" fontId="62" fillId="7" borderId="0" xfId="0" applyFont="1" applyFill="1"/>
    <xf numFmtId="164" fontId="19" fillId="0" borderId="0" xfId="1" applyNumberFormat="1" applyFont="1"/>
    <xf numFmtId="0" fontId="63" fillId="0" borderId="0" xfId="0" applyFont="1" applyAlignment="1">
      <alignment horizontal="left" vertical="center" readingOrder="1"/>
    </xf>
    <xf numFmtId="0" fontId="59" fillId="8" borderId="0" xfId="0" applyFont="1" applyFill="1"/>
    <xf numFmtId="0" fontId="63" fillId="7" borderId="0" xfId="0" applyFont="1" applyFill="1" applyAlignment="1">
      <alignment horizontal="left" vertical="center" readingOrder="1"/>
    </xf>
    <xf numFmtId="164" fontId="22" fillId="0" borderId="13" xfId="1" applyNumberFormat="1" applyFont="1" applyBorder="1"/>
    <xf numFmtId="164" fontId="19" fillId="0" borderId="13" xfId="1" applyNumberFormat="1" applyFont="1" applyBorder="1"/>
    <xf numFmtId="165" fontId="19" fillId="0" borderId="13" xfId="1" applyNumberFormat="1" applyFont="1" applyBorder="1"/>
    <xf numFmtId="165" fontId="19" fillId="0" borderId="13" xfId="2" applyNumberFormat="1" applyFont="1" applyBorder="1"/>
    <xf numFmtId="165" fontId="22" fillId="0" borderId="0" xfId="1" applyNumberFormat="1" applyFont="1"/>
    <xf numFmtId="165" fontId="22" fillId="0" borderId="0" xfId="2" applyNumberFormat="1" applyFont="1" applyBorder="1"/>
    <xf numFmtId="44" fontId="22" fillId="0" borderId="0" xfId="2" applyNumberFormat="1" applyFont="1" applyFill="1"/>
    <xf numFmtId="0" fontId="22" fillId="0" borderId="0" xfId="0" applyFont="1"/>
    <xf numFmtId="164" fontId="22" fillId="0" borderId="0" xfId="1" applyNumberFormat="1" applyFont="1"/>
    <xf numFmtId="44" fontId="22" fillId="0" borderId="0" xfId="2" applyFont="1"/>
    <xf numFmtId="164" fontId="22" fillId="0" borderId="0" xfId="0" applyNumberFormat="1" applyFont="1"/>
    <xf numFmtId="0" fontId="7" fillId="0" borderId="0" xfId="0" applyFont="1" applyFill="1" applyBorder="1" applyAlignment="1">
      <alignment wrapText="1" readingOrder="1"/>
    </xf>
    <xf numFmtId="0" fontId="61" fillId="3" borderId="0" xfId="0" applyFont="1" applyFill="1" applyBorder="1" applyAlignment="1">
      <alignment horizontal="left" wrapText="1" readingOrder="1"/>
    </xf>
    <xf numFmtId="166" fontId="61" fillId="3" borderId="0" xfId="3" applyNumberFormat="1" applyFont="1" applyFill="1" applyBorder="1" applyAlignment="1">
      <alignment horizontal="right" wrapText="1" readingOrder="1"/>
    </xf>
    <xf numFmtId="0" fontId="19" fillId="0" borderId="0" xfId="0" applyFont="1" applyFill="1" applyAlignment="1">
      <alignment horizontal="center" wrapText="1"/>
    </xf>
    <xf numFmtId="0" fontId="63" fillId="0" borderId="0" xfId="0" applyFont="1" applyFill="1" applyAlignment="1">
      <alignment horizontal="left" vertical="center" readingOrder="1"/>
    </xf>
    <xf numFmtId="164" fontId="0" fillId="0" borderId="0" xfId="0" applyNumberFormat="1" applyFill="1"/>
    <xf numFmtId="0" fontId="19" fillId="0" borderId="0" xfId="0" applyFont="1" applyBorder="1" applyAlignment="1"/>
    <xf numFmtId="44" fontId="22" fillId="0" borderId="0" xfId="2" applyFont="1" applyFill="1"/>
    <xf numFmtId="0" fontId="50" fillId="2" borderId="0" xfId="0" applyFont="1" applyFill="1" applyBorder="1" applyAlignment="1">
      <alignment horizontal="left" wrapText="1" readingOrder="1"/>
    </xf>
    <xf numFmtId="0" fontId="22" fillId="3" borderId="0" xfId="0" applyFont="1" applyFill="1" applyAlignment="1">
      <alignment wrapText="1" readingOrder="1"/>
    </xf>
    <xf numFmtId="164" fontId="22" fillId="3" borderId="0" xfId="2" applyNumberFormat="1" applyFont="1" applyFill="1" applyBorder="1" applyAlignment="1">
      <alignment horizontal="right" wrapText="1" readingOrder="1"/>
    </xf>
    <xf numFmtId="0" fontId="19" fillId="0" borderId="0" xfId="0" applyFont="1" applyFill="1" applyAlignment="1">
      <alignment wrapText="1" readingOrder="1"/>
    </xf>
    <xf numFmtId="164" fontId="19" fillId="0" borderId="0" xfId="2" applyNumberFormat="1" applyFont="1" applyFill="1" applyBorder="1" applyAlignment="1">
      <alignment horizontal="right" wrapText="1" readingOrder="1"/>
    </xf>
    <xf numFmtId="0" fontId="22" fillId="0" borderId="0" xfId="0" applyFont="1" applyFill="1" applyAlignment="1">
      <alignment wrapText="1" readingOrder="1"/>
    </xf>
    <xf numFmtId="164" fontId="22" fillId="0" borderId="0" xfId="2" applyNumberFormat="1" applyFont="1" applyFill="1" applyBorder="1" applyAlignment="1">
      <alignment horizontal="right" wrapText="1" readingOrder="1"/>
    </xf>
    <xf numFmtId="43" fontId="19" fillId="0" borderId="0" xfId="1" applyFont="1" applyFill="1" applyBorder="1" applyAlignment="1">
      <alignment horizontal="right" wrapText="1" readingOrder="1"/>
    </xf>
    <xf numFmtId="165" fontId="19" fillId="3" borderId="0" xfId="1" applyNumberFormat="1" applyFont="1" applyFill="1" applyBorder="1" applyAlignment="1">
      <alignment horizontal="right" wrapText="1" readingOrder="1"/>
    </xf>
    <xf numFmtId="44" fontId="22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22" fillId="3" borderId="0" xfId="0" applyFont="1" applyFill="1" applyAlignment="1">
      <alignment horizontal="left" wrapText="1" readingOrder="1"/>
    </xf>
    <xf numFmtId="164" fontId="22" fillId="3" borderId="0" xfId="2" applyNumberFormat="1" applyFont="1" applyFill="1" applyAlignment="1">
      <alignment horizontal="right" wrapText="1" readingOrder="1"/>
    </xf>
    <xf numFmtId="44" fontId="22" fillId="3" borderId="0" xfId="2" applyNumberFormat="1" applyFont="1" applyFill="1" applyAlignment="1">
      <alignment horizontal="right" wrapText="1" readingOrder="1"/>
    </xf>
    <xf numFmtId="0" fontId="26" fillId="3" borderId="0" xfId="0" applyFont="1" applyFill="1" applyAlignment="1">
      <alignment horizontal="left" wrapText="1" readingOrder="1"/>
    </xf>
    <xf numFmtId="164" fontId="26" fillId="3" borderId="0" xfId="2" applyNumberFormat="1" applyFont="1" applyFill="1" applyAlignment="1">
      <alignment horizontal="right" wrapText="1" readingOrder="1"/>
    </xf>
    <xf numFmtId="44" fontId="26" fillId="3" borderId="0" xfId="2" applyNumberFormat="1" applyFont="1" applyFill="1" applyAlignment="1">
      <alignment horizontal="right" wrapText="1" readingOrder="1"/>
    </xf>
    <xf numFmtId="164" fontId="19" fillId="0" borderId="0" xfId="2" applyNumberFormat="1" applyFont="1" applyFill="1"/>
    <xf numFmtId="165" fontId="19" fillId="0" borderId="0" xfId="1" applyNumberFormat="1" applyFont="1" applyFill="1"/>
    <xf numFmtId="164" fontId="19" fillId="0" borderId="12" xfId="2" applyNumberFormat="1" applyFont="1" applyFill="1" applyBorder="1"/>
    <xf numFmtId="164" fontId="22" fillId="0" borderId="13" xfId="1" applyNumberFormat="1" applyFont="1" applyFill="1" applyBorder="1"/>
    <xf numFmtId="164" fontId="19" fillId="0" borderId="13" xfId="1" applyNumberFormat="1" applyFont="1" applyFill="1" applyBorder="1"/>
    <xf numFmtId="165" fontId="22" fillId="0" borderId="0" xfId="1" applyNumberFormat="1" applyFont="1" applyFill="1"/>
    <xf numFmtId="165" fontId="22" fillId="0" borderId="13" xfId="1" applyNumberFormat="1" applyFont="1" applyFill="1" applyBorder="1"/>
    <xf numFmtId="165" fontId="19" fillId="0" borderId="13" xfId="1" applyNumberFormat="1" applyFont="1" applyFill="1" applyBorder="1"/>
    <xf numFmtId="165" fontId="22" fillId="0" borderId="13" xfId="2" applyNumberFormat="1" applyFont="1" applyFill="1" applyBorder="1"/>
    <xf numFmtId="165" fontId="19" fillId="0" borderId="13" xfId="2" applyNumberFormat="1" applyFont="1" applyFill="1" applyBorder="1"/>
    <xf numFmtId="165" fontId="22" fillId="0" borderId="0" xfId="2" applyNumberFormat="1" applyFont="1" applyFill="1" applyBorder="1"/>
    <xf numFmtId="165" fontId="19" fillId="0" borderId="0" xfId="2" applyNumberFormat="1" applyFont="1" applyFill="1" applyBorder="1"/>
    <xf numFmtId="164" fontId="22" fillId="0" borderId="12" xfId="2" applyNumberFormat="1" applyFont="1" applyFill="1" applyBorder="1"/>
    <xf numFmtId="0" fontId="22" fillId="0" borderId="0" xfId="0" applyFont="1" applyFill="1"/>
    <xf numFmtId="0" fontId="19" fillId="0" borderId="0" xfId="0" applyFont="1" applyFill="1"/>
    <xf numFmtId="164" fontId="22" fillId="0" borderId="0" xfId="1" applyNumberFormat="1" applyFont="1" applyFill="1"/>
    <xf numFmtId="164" fontId="19" fillId="0" borderId="0" xfId="1" applyNumberFormat="1" applyFont="1" applyFill="1"/>
    <xf numFmtId="0" fontId="63" fillId="0" borderId="0" xfId="0" applyFont="1" applyFill="1"/>
    <xf numFmtId="0" fontId="63" fillId="0" borderId="0" xfId="0" applyFont="1" applyFill="1" applyAlignment="1">
      <alignment horizontal="left" vertical="center" wrapText="1" readingOrder="1"/>
    </xf>
    <xf numFmtId="0" fontId="12" fillId="8" borderId="0" xfId="0" applyFont="1" applyFill="1" applyAlignment="1">
      <alignment horizontal="right" wrapText="1" readingOrder="1"/>
    </xf>
    <xf numFmtId="0" fontId="48" fillId="7" borderId="0" xfId="0" applyFont="1" applyFill="1" applyAlignment="1">
      <alignment horizontal="left"/>
    </xf>
    <xf numFmtId="0" fontId="57" fillId="7" borderId="2" xfId="0" applyFont="1" applyFill="1" applyBorder="1" applyAlignment="1">
      <alignment horizontal="center" vertical="top" wrapText="1" readingOrder="1"/>
    </xf>
    <xf numFmtId="0" fontId="50" fillId="2" borderId="0" xfId="0" applyFont="1" applyFill="1" applyBorder="1" applyAlignment="1">
      <alignment horizontal="left" wrapText="1" readingOrder="1"/>
    </xf>
    <xf numFmtId="0" fontId="65" fillId="8" borderId="10" xfId="0" applyFont="1" applyFill="1" applyBorder="1" applyAlignment="1">
      <alignment horizontal="center" wrapText="1" readingOrder="1"/>
    </xf>
    <xf numFmtId="0" fontId="48" fillId="8" borderId="0" xfId="0" applyFont="1" applyFill="1" applyAlignment="1">
      <alignment horizontal="left"/>
    </xf>
    <xf numFmtId="0" fontId="16" fillId="8" borderId="2" xfId="0" applyFont="1" applyFill="1" applyBorder="1" applyAlignment="1">
      <alignment horizontal="center" wrapText="1" readingOrder="1"/>
    </xf>
    <xf numFmtId="0" fontId="19" fillId="0" borderId="0" xfId="0" applyFont="1" applyFill="1" applyBorder="1" applyAlignment="1">
      <alignment horizontal="left" wrapText="1" readingOrder="1"/>
    </xf>
    <xf numFmtId="0" fontId="19" fillId="7" borderId="11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left" wrapText="1" readingOrder="1"/>
    </xf>
    <xf numFmtId="0" fontId="21" fillId="0" borderId="2" xfId="0" applyFont="1" applyBorder="1" applyAlignment="1">
      <alignment horizontal="center" wrapText="1" readingOrder="1"/>
    </xf>
    <xf numFmtId="0" fontId="48" fillId="0" borderId="0" xfId="0" applyFont="1" applyAlignment="1">
      <alignment horizontal="left"/>
    </xf>
    <xf numFmtId="0" fontId="39" fillId="2" borderId="2" xfId="0" applyFont="1" applyFill="1" applyBorder="1" applyAlignment="1">
      <alignment horizontal="center" wrapText="1" readingOrder="1"/>
    </xf>
    <xf numFmtId="0" fontId="28" fillId="2" borderId="2" xfId="0" applyFont="1" applyFill="1" applyBorder="1" applyAlignment="1">
      <alignment horizontal="center" wrapText="1" readingOrder="1"/>
    </xf>
    <xf numFmtId="0" fontId="63" fillId="0" borderId="0" xfId="0" applyFont="1" applyFill="1" applyAlignment="1">
      <alignment horizontal="left" vertical="center" wrapText="1" readingOrder="1"/>
    </xf>
    <xf numFmtId="0" fontId="56" fillId="0" borderId="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52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2:E17"/>
  <sheetViews>
    <sheetView showGridLines="0" workbookViewId="0">
      <selection activeCell="B35" sqref="B35"/>
    </sheetView>
  </sheetViews>
  <sheetFormatPr defaultColWidth="9.109375" defaultRowHeight="14.4" x14ac:dyDescent="0.3"/>
  <cols>
    <col min="1" max="1" width="9.109375" style="20"/>
    <col min="2" max="2" width="73" style="20" customWidth="1"/>
    <col min="3" max="3" width="19.33203125" style="20" customWidth="1"/>
    <col min="4" max="5" width="17.44140625" style="20" customWidth="1"/>
    <col min="6" max="16384" width="9.109375" style="20"/>
  </cols>
  <sheetData>
    <row r="2" spans="2:5" ht="42.6" thickBot="1" x14ac:dyDescent="0.45">
      <c r="B2" s="21"/>
      <c r="C2" s="17" t="s">
        <v>65</v>
      </c>
      <c r="D2" s="17" t="s">
        <v>40</v>
      </c>
      <c r="E2" s="22" t="s">
        <v>8</v>
      </c>
    </row>
    <row r="3" spans="2:5" x14ac:dyDescent="0.3">
      <c r="B3" s="320" t="s">
        <v>35</v>
      </c>
      <c r="C3" s="320"/>
      <c r="D3" s="320"/>
      <c r="E3" s="320"/>
    </row>
    <row r="4" spans="2:5" ht="17.399999999999999" x14ac:dyDescent="0.3">
      <c r="B4" s="26" t="s">
        <v>1</v>
      </c>
      <c r="C4" s="27">
        <v>1288</v>
      </c>
      <c r="D4" s="28">
        <v>1257</v>
      </c>
      <c r="E4" s="29">
        <f>(C4-D4)/D4</f>
        <v>2.4661893396976928E-2</v>
      </c>
    </row>
    <row r="5" spans="2:5" ht="18" x14ac:dyDescent="0.35">
      <c r="B5" s="30" t="s">
        <v>2</v>
      </c>
      <c r="C5" s="31">
        <v>1141</v>
      </c>
      <c r="D5" s="31">
        <v>1113</v>
      </c>
      <c r="E5" s="32" t="s">
        <v>9</v>
      </c>
    </row>
    <row r="6" spans="2:5" ht="17.399999999999999" x14ac:dyDescent="0.3">
      <c r="B6" s="33" t="s">
        <v>3</v>
      </c>
      <c r="C6" s="34">
        <v>56</v>
      </c>
      <c r="D6" s="34">
        <v>51</v>
      </c>
      <c r="E6" s="6"/>
    </row>
    <row r="7" spans="2:5" ht="17.399999999999999" x14ac:dyDescent="0.3">
      <c r="B7" s="30" t="s">
        <v>51</v>
      </c>
      <c r="C7" s="35">
        <v>15</v>
      </c>
      <c r="D7" s="35">
        <v>0</v>
      </c>
      <c r="E7" s="7"/>
    </row>
    <row r="8" spans="2:5" ht="17.399999999999999" x14ac:dyDescent="0.3">
      <c r="B8" s="33" t="s">
        <v>0</v>
      </c>
      <c r="C8" s="34">
        <v>0</v>
      </c>
      <c r="D8" s="34">
        <v>29</v>
      </c>
      <c r="E8" s="6"/>
    </row>
    <row r="9" spans="2:5" ht="17.399999999999999" x14ac:dyDescent="0.3">
      <c r="B9" s="30" t="s">
        <v>4</v>
      </c>
      <c r="C9" s="35">
        <v>1</v>
      </c>
      <c r="D9" s="35">
        <v>0</v>
      </c>
      <c r="E9" s="7"/>
    </row>
    <row r="10" spans="2:5" ht="17.399999999999999" x14ac:dyDescent="0.3">
      <c r="B10" s="26" t="s">
        <v>10</v>
      </c>
      <c r="C10" s="36">
        <v>75</v>
      </c>
      <c r="D10" s="36">
        <v>64</v>
      </c>
      <c r="E10" s="29">
        <f>(C10-D10)/D10</f>
        <v>0.171875</v>
      </c>
    </row>
    <row r="11" spans="2:5" ht="18" x14ac:dyDescent="0.35">
      <c r="B11" s="37" t="s">
        <v>11</v>
      </c>
      <c r="C11" s="38">
        <f>C10/C4</f>
        <v>5.8229813664596272E-2</v>
      </c>
      <c r="D11" s="38">
        <v>5.0999999999999997E-2</v>
      </c>
      <c r="E11" s="8"/>
    </row>
    <row r="12" spans="2:5" ht="17.399999999999999" x14ac:dyDescent="0.3">
      <c r="B12" s="33" t="s">
        <v>12</v>
      </c>
      <c r="C12" s="34">
        <v>-13</v>
      </c>
      <c r="D12" s="34">
        <v>-14</v>
      </c>
      <c r="E12" s="23"/>
    </row>
    <row r="13" spans="2:5" ht="17.399999999999999" x14ac:dyDescent="0.3">
      <c r="B13" s="39" t="s">
        <v>67</v>
      </c>
      <c r="C13" s="40">
        <v>-2</v>
      </c>
      <c r="D13" s="40">
        <v>2</v>
      </c>
      <c r="E13" s="9"/>
    </row>
    <row r="14" spans="2:5" ht="17.399999999999999" x14ac:dyDescent="0.3">
      <c r="B14" s="33" t="s">
        <v>13</v>
      </c>
      <c r="C14" s="34">
        <v>60</v>
      </c>
      <c r="D14" s="34">
        <v>52</v>
      </c>
      <c r="E14" s="23"/>
    </row>
    <row r="15" spans="2:5" ht="17.399999999999999" x14ac:dyDescent="0.3">
      <c r="B15" s="39" t="s">
        <v>14</v>
      </c>
      <c r="C15" s="40">
        <v>-19</v>
      </c>
      <c r="D15" s="40">
        <v>-15</v>
      </c>
      <c r="E15" s="9"/>
    </row>
    <row r="16" spans="2:5" ht="17.399999999999999" x14ac:dyDescent="0.3">
      <c r="B16" s="26" t="s">
        <v>5</v>
      </c>
      <c r="C16" s="36">
        <v>41</v>
      </c>
      <c r="D16" s="36">
        <v>37</v>
      </c>
      <c r="E16" s="24"/>
    </row>
    <row r="17" spans="2:5" ht="17.399999999999999" x14ac:dyDescent="0.3">
      <c r="B17" s="41" t="s">
        <v>6</v>
      </c>
      <c r="C17" s="42">
        <v>0.55000000000000004</v>
      </c>
      <c r="D17" s="42">
        <v>0.5</v>
      </c>
      <c r="E17" s="8"/>
    </row>
  </sheetData>
  <customSheetViews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scale="66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2"/>
  <sheetViews>
    <sheetView showGridLines="0" topLeftCell="B1" zoomScale="80" zoomScaleNormal="80" workbookViewId="0">
      <pane ySplit="4" topLeftCell="A5" activePane="bottomLeft" state="frozen"/>
      <selection pane="bottomLeft"/>
    </sheetView>
  </sheetViews>
  <sheetFormatPr defaultRowHeight="14.4" x14ac:dyDescent="0.3"/>
  <cols>
    <col min="2" max="2" width="2.44140625" style="184" customWidth="1"/>
    <col min="3" max="3" width="63.109375" customWidth="1"/>
    <col min="4" max="9" width="13.109375" customWidth="1"/>
    <col min="10" max="11" width="13.33203125" customWidth="1"/>
  </cols>
  <sheetData>
    <row r="2" spans="3:11" ht="31.2" x14ac:dyDescent="0.6">
      <c r="C2" s="333" t="s">
        <v>81</v>
      </c>
      <c r="D2" s="333"/>
      <c r="E2" s="333"/>
      <c r="F2" s="333"/>
      <c r="G2" s="333"/>
      <c r="H2" s="333"/>
      <c r="I2" s="333"/>
    </row>
    <row r="3" spans="3:11" ht="15.75" customHeight="1" x14ac:dyDescent="0.6">
      <c r="C3" s="153"/>
      <c r="D3" s="153"/>
      <c r="E3" s="153"/>
      <c r="F3" s="153"/>
    </row>
    <row r="4" spans="3:11" ht="20.25" customHeight="1" thickBot="1" x14ac:dyDescent="0.35">
      <c r="C4" s="76"/>
      <c r="D4" s="77" t="s">
        <v>68</v>
      </c>
      <c r="E4" s="77" t="s">
        <v>65</v>
      </c>
      <c r="F4" s="77" t="s">
        <v>69</v>
      </c>
      <c r="G4" s="77" t="s">
        <v>97</v>
      </c>
      <c r="H4" s="77" t="s">
        <v>22</v>
      </c>
      <c r="I4" s="77" t="s">
        <v>106</v>
      </c>
      <c r="J4" s="77" t="s">
        <v>131</v>
      </c>
      <c r="K4" s="77" t="s">
        <v>137</v>
      </c>
    </row>
    <row r="5" spans="3:11" ht="15" customHeight="1" x14ac:dyDescent="0.3">
      <c r="C5" s="78"/>
      <c r="D5" s="334" t="s">
        <v>148</v>
      </c>
      <c r="E5" s="334"/>
      <c r="F5" s="334"/>
      <c r="G5" s="334"/>
      <c r="H5" s="334"/>
      <c r="I5" s="334"/>
      <c r="J5" s="334"/>
      <c r="K5" s="334"/>
    </row>
    <row r="6" spans="3:11" ht="17.25" customHeight="1" x14ac:dyDescent="0.3">
      <c r="C6" s="113" t="s">
        <v>41</v>
      </c>
      <c r="D6" s="114">
        <v>89</v>
      </c>
      <c r="E6" s="114">
        <v>75</v>
      </c>
      <c r="F6" s="114">
        <v>101</v>
      </c>
      <c r="G6" s="114">
        <v>152</v>
      </c>
      <c r="H6" s="114">
        <v>417</v>
      </c>
      <c r="I6" s="114">
        <v>141</v>
      </c>
      <c r="J6" s="114">
        <v>166</v>
      </c>
      <c r="K6" s="114">
        <v>151</v>
      </c>
    </row>
    <row r="7" spans="3:11" ht="17.25" customHeight="1" x14ac:dyDescent="0.3">
      <c r="C7" s="110" t="s">
        <v>45</v>
      </c>
      <c r="D7" s="111"/>
      <c r="E7" s="111"/>
      <c r="F7" s="111"/>
      <c r="G7" s="111"/>
      <c r="H7" s="112"/>
      <c r="I7" s="111"/>
      <c r="J7" s="111"/>
      <c r="K7" s="111"/>
    </row>
    <row r="8" spans="3:11" ht="17.25" customHeight="1" x14ac:dyDescent="0.3">
      <c r="C8" s="115" t="s">
        <v>78</v>
      </c>
      <c r="D8" s="116">
        <v>-11</v>
      </c>
      <c r="E8" s="116">
        <v>-13</v>
      </c>
      <c r="F8" s="116">
        <v>-25</v>
      </c>
      <c r="G8" s="116">
        <v>-37</v>
      </c>
      <c r="H8" s="117">
        <v>-86</v>
      </c>
      <c r="I8" s="116">
        <v>-36</v>
      </c>
      <c r="J8" s="116">
        <v>-34</v>
      </c>
      <c r="K8" s="116">
        <v>-35</v>
      </c>
    </row>
    <row r="9" spans="3:11" ht="17.25" customHeight="1" x14ac:dyDescent="0.3">
      <c r="C9" s="110" t="s">
        <v>46</v>
      </c>
      <c r="D9" s="111">
        <v>0</v>
      </c>
      <c r="E9" s="111">
        <v>-2</v>
      </c>
      <c r="F9" s="111">
        <v>-1</v>
      </c>
      <c r="G9" s="111">
        <v>-10</v>
      </c>
      <c r="H9" s="112">
        <v>-13</v>
      </c>
      <c r="I9" s="111">
        <v>3</v>
      </c>
      <c r="J9" s="111">
        <v>3</v>
      </c>
      <c r="K9" s="111">
        <v>0</v>
      </c>
    </row>
    <row r="10" spans="3:11" ht="17.25" customHeight="1" x14ac:dyDescent="0.3">
      <c r="C10" s="115" t="s">
        <v>13</v>
      </c>
      <c r="D10" s="116">
        <v>78</v>
      </c>
      <c r="E10" s="116">
        <v>60</v>
      </c>
      <c r="F10" s="116">
        <v>75</v>
      </c>
      <c r="G10" s="116">
        <v>105</v>
      </c>
      <c r="H10" s="117">
        <v>318</v>
      </c>
      <c r="I10" s="116">
        <f>SUM(I6:I9)</f>
        <v>108</v>
      </c>
      <c r="J10" s="116">
        <f>SUM(J6:J9)</f>
        <v>135</v>
      </c>
      <c r="K10" s="116">
        <f>SUM(K6:K9)</f>
        <v>116</v>
      </c>
    </row>
    <row r="11" spans="3:11" ht="17.25" customHeight="1" x14ac:dyDescent="0.3">
      <c r="C11" s="110" t="s">
        <v>70</v>
      </c>
      <c r="D11" s="111">
        <v>-25</v>
      </c>
      <c r="E11" s="111">
        <v>-19</v>
      </c>
      <c r="F11" s="111">
        <v>17</v>
      </c>
      <c r="G11" s="111">
        <v>-45</v>
      </c>
      <c r="H11" s="112">
        <v>-72</v>
      </c>
      <c r="I11" s="111">
        <v>-34</v>
      </c>
      <c r="J11" s="111">
        <v>-37</v>
      </c>
      <c r="K11" s="111">
        <v>-37</v>
      </c>
    </row>
    <row r="12" spans="3:11" x14ac:dyDescent="0.3">
      <c r="C12" s="113" t="s">
        <v>5</v>
      </c>
      <c r="D12" s="114">
        <v>53</v>
      </c>
      <c r="E12" s="114">
        <v>41</v>
      </c>
      <c r="F12" s="114">
        <v>92</v>
      </c>
      <c r="G12" s="114">
        <v>60</v>
      </c>
      <c r="H12" s="114">
        <v>246</v>
      </c>
      <c r="I12" s="114">
        <f>SUM(I10:I11)</f>
        <v>74</v>
      </c>
      <c r="J12" s="114">
        <f>SUM(J10:J11)</f>
        <v>98</v>
      </c>
      <c r="K12" s="114">
        <f>SUM(K10:K11)</f>
        <v>79</v>
      </c>
    </row>
    <row r="13" spans="3:11" s="294" customFormat="1" x14ac:dyDescent="0.3">
      <c r="C13" s="110" t="s">
        <v>175</v>
      </c>
      <c r="D13" s="111">
        <v>0</v>
      </c>
      <c r="E13" s="111">
        <v>0</v>
      </c>
      <c r="F13" s="111">
        <v>1</v>
      </c>
      <c r="G13" s="111">
        <v>1</v>
      </c>
      <c r="H13" s="112">
        <v>2</v>
      </c>
      <c r="I13" s="111">
        <v>2</v>
      </c>
      <c r="J13" s="111">
        <v>0</v>
      </c>
      <c r="K13" s="111">
        <v>-3</v>
      </c>
    </row>
    <row r="14" spans="3:11" ht="27" x14ac:dyDescent="0.3">
      <c r="C14" s="295" t="s">
        <v>93</v>
      </c>
      <c r="D14" s="296">
        <v>53</v>
      </c>
      <c r="E14" s="296">
        <v>41</v>
      </c>
      <c r="F14" s="296">
        <v>91</v>
      </c>
      <c r="G14" s="296">
        <v>59</v>
      </c>
      <c r="H14" s="296">
        <v>244</v>
      </c>
      <c r="I14" s="296">
        <v>72</v>
      </c>
      <c r="J14" s="296">
        <v>98</v>
      </c>
      <c r="K14" s="296">
        <v>82</v>
      </c>
    </row>
    <row r="15" spans="3:11" x14ac:dyDescent="0.3">
      <c r="C15" s="118"/>
      <c r="D15" s="127"/>
      <c r="E15" s="127"/>
      <c r="F15" s="127"/>
      <c r="G15" s="127"/>
      <c r="H15" s="127"/>
      <c r="I15" s="127"/>
      <c r="J15" s="127"/>
      <c r="K15" s="127"/>
    </row>
    <row r="16" spans="3:11" ht="30" customHeight="1" x14ac:dyDescent="0.3">
      <c r="C16" s="295" t="s">
        <v>166</v>
      </c>
      <c r="D16" s="297">
        <v>0.72</v>
      </c>
      <c r="E16" s="297">
        <v>0.55000000000000004</v>
      </c>
      <c r="F16" s="297">
        <v>0.8</v>
      </c>
      <c r="G16" s="297">
        <v>0.39</v>
      </c>
      <c r="H16" s="297">
        <v>2.35</v>
      </c>
      <c r="I16" s="297">
        <f>I14/I17</f>
        <v>0.47058823529411764</v>
      </c>
      <c r="J16" s="297">
        <f>J14/J17</f>
        <v>0.64052287581699341</v>
      </c>
      <c r="K16" s="297">
        <v>0.53</v>
      </c>
    </row>
    <row r="17" spans="3:11" x14ac:dyDescent="0.3">
      <c r="C17" s="118" t="s">
        <v>47</v>
      </c>
      <c r="D17" s="112">
        <v>74</v>
      </c>
      <c r="E17" s="112">
        <v>74</v>
      </c>
      <c r="F17" s="112">
        <v>114</v>
      </c>
      <c r="G17" s="112">
        <v>153</v>
      </c>
      <c r="H17" s="112">
        <v>104</v>
      </c>
      <c r="I17" s="112">
        <v>153</v>
      </c>
      <c r="J17" s="112">
        <v>153</v>
      </c>
      <c r="K17" s="112">
        <v>154</v>
      </c>
    </row>
    <row r="19" spans="3:11" x14ac:dyDescent="0.3">
      <c r="C19" s="262" t="s">
        <v>165</v>
      </c>
      <c r="D19" s="247"/>
    </row>
    <row r="20" spans="3:11" x14ac:dyDescent="0.3">
      <c r="C20" s="318" t="s">
        <v>149</v>
      </c>
      <c r="D20" s="247"/>
    </row>
    <row r="21" spans="3:11" x14ac:dyDescent="0.3">
      <c r="C21" s="247"/>
      <c r="D21" s="247"/>
    </row>
    <row r="22" spans="3:11" x14ac:dyDescent="0.3">
      <c r="C22" s="247"/>
      <c r="D22" s="247"/>
    </row>
  </sheetData>
  <customSheetViews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3"/>
    </customSheetView>
  </customSheetViews>
  <mergeCells count="2">
    <mergeCell ref="C2:I2"/>
    <mergeCell ref="D5:K5"/>
  </mergeCells>
  <pageMargins left="0.7" right="0.7" top="0.75" bottom="0.75" header="0.3" footer="0.3"/>
  <pageSetup scale="68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4"/>
  <sheetViews>
    <sheetView showGridLines="0" topLeftCell="B1" zoomScale="90" zoomScaleNormal="90" workbookViewId="0"/>
  </sheetViews>
  <sheetFormatPr defaultRowHeight="14.4" x14ac:dyDescent="0.3"/>
  <cols>
    <col min="1" max="1" width="0" hidden="1" customWidth="1"/>
    <col min="2" max="2" width="2.44140625" style="184" customWidth="1"/>
    <col min="3" max="3" width="68.109375" customWidth="1"/>
    <col min="4" max="4" width="13.33203125" customWidth="1"/>
    <col min="5" max="9" width="12.33203125" customWidth="1"/>
    <col min="10" max="10" width="12.109375" customWidth="1"/>
    <col min="11" max="11" width="12.33203125" customWidth="1"/>
  </cols>
  <sheetData>
    <row r="2" spans="3:11" ht="31.2" x14ac:dyDescent="0.6">
      <c r="C2" s="333" t="s">
        <v>82</v>
      </c>
      <c r="D2" s="333"/>
      <c r="E2" s="333"/>
      <c r="F2" s="333"/>
      <c r="G2" s="333"/>
      <c r="H2" s="333"/>
    </row>
    <row r="3" spans="3:11" ht="12" customHeight="1" x14ac:dyDescent="0.6">
      <c r="C3" s="153"/>
      <c r="D3" s="153"/>
      <c r="E3" s="153"/>
      <c r="F3" s="153"/>
    </row>
    <row r="4" spans="3:11" ht="18" customHeight="1" thickBot="1" x14ac:dyDescent="0.35">
      <c r="C4" s="76"/>
      <c r="D4" s="77" t="s">
        <v>68</v>
      </c>
      <c r="E4" s="77" t="s">
        <v>65</v>
      </c>
      <c r="F4" s="77" t="s">
        <v>69</v>
      </c>
      <c r="G4" s="77" t="s">
        <v>97</v>
      </c>
      <c r="H4" s="77" t="s">
        <v>22</v>
      </c>
      <c r="I4" s="77" t="s">
        <v>106</v>
      </c>
      <c r="J4" s="77" t="s">
        <v>131</v>
      </c>
      <c r="K4" s="77" t="s">
        <v>137</v>
      </c>
    </row>
    <row r="5" spans="3:11" ht="15" customHeight="1" x14ac:dyDescent="0.3">
      <c r="C5" s="78"/>
      <c r="D5" s="335" t="s">
        <v>148</v>
      </c>
      <c r="E5" s="335"/>
      <c r="F5" s="335"/>
      <c r="G5" s="335"/>
      <c r="H5" s="335"/>
      <c r="I5" s="335"/>
      <c r="J5" s="335"/>
      <c r="K5" s="335"/>
    </row>
    <row r="6" spans="3:11" ht="24.75" customHeight="1" x14ac:dyDescent="0.3">
      <c r="C6" s="134" t="s">
        <v>194</v>
      </c>
      <c r="D6" s="135">
        <v>99</v>
      </c>
      <c r="E6" s="135">
        <v>93</v>
      </c>
      <c r="F6" s="135">
        <v>177</v>
      </c>
      <c r="G6" s="135">
        <v>240</v>
      </c>
      <c r="H6" s="135">
        <v>609</v>
      </c>
      <c r="I6" s="135">
        <v>242</v>
      </c>
      <c r="J6" s="135">
        <v>264</v>
      </c>
      <c r="K6" s="135">
        <v>256</v>
      </c>
    </row>
    <row r="7" spans="3:11" ht="15" customHeight="1" x14ac:dyDescent="0.3">
      <c r="C7" s="136" t="s">
        <v>12</v>
      </c>
      <c r="D7" s="137">
        <v>-11</v>
      </c>
      <c r="E7" s="137">
        <v>-13</v>
      </c>
      <c r="F7" s="137">
        <v>-25</v>
      </c>
      <c r="G7" s="137">
        <v>-37</v>
      </c>
      <c r="H7" s="138">
        <v>-86</v>
      </c>
      <c r="I7" s="137">
        <v>-36</v>
      </c>
      <c r="J7" s="137">
        <v>-34</v>
      </c>
      <c r="K7" s="137">
        <v>-35</v>
      </c>
    </row>
    <row r="8" spans="3:11" ht="24.75" customHeight="1" x14ac:dyDescent="0.3">
      <c r="C8" s="131" t="s">
        <v>151</v>
      </c>
      <c r="D8" s="132">
        <v>-2</v>
      </c>
      <c r="E8" s="132">
        <v>-5</v>
      </c>
      <c r="F8" s="132">
        <v>-1</v>
      </c>
      <c r="G8" s="132">
        <v>-10</v>
      </c>
      <c r="H8" s="133">
        <v>-18</v>
      </c>
      <c r="I8" s="132">
        <v>3</v>
      </c>
      <c r="J8" s="132">
        <v>4</v>
      </c>
      <c r="K8" s="132">
        <v>0</v>
      </c>
    </row>
    <row r="9" spans="3:11" x14ac:dyDescent="0.3">
      <c r="C9" s="136" t="s">
        <v>48</v>
      </c>
      <c r="D9" s="137">
        <v>86</v>
      </c>
      <c r="E9" s="137">
        <v>75</v>
      </c>
      <c r="F9" s="137">
        <v>151</v>
      </c>
      <c r="G9" s="137">
        <v>193</v>
      </c>
      <c r="H9" s="138">
        <v>505</v>
      </c>
      <c r="I9" s="137">
        <v>209</v>
      </c>
      <c r="J9" s="137">
        <f>SUM(J6:J8)</f>
        <v>234</v>
      </c>
      <c r="K9" s="137">
        <f>SUM(K6:K8)</f>
        <v>221</v>
      </c>
    </row>
    <row r="10" spans="3:11" ht="18" customHeight="1" x14ac:dyDescent="0.3">
      <c r="C10" s="131" t="s">
        <v>153</v>
      </c>
      <c r="D10" s="132">
        <v>-29</v>
      </c>
      <c r="E10" s="132">
        <v>-25</v>
      </c>
      <c r="F10" s="132">
        <v>-7</v>
      </c>
      <c r="G10" s="132">
        <v>-77</v>
      </c>
      <c r="H10" s="133">
        <v>-138</v>
      </c>
      <c r="I10" s="132">
        <v>-73</v>
      </c>
      <c r="J10" s="132">
        <v>-75</v>
      </c>
      <c r="K10" s="132">
        <v>-78</v>
      </c>
    </row>
    <row r="11" spans="3:11" ht="18" customHeight="1" x14ac:dyDescent="0.3">
      <c r="C11" s="139" t="s">
        <v>34</v>
      </c>
      <c r="D11" s="165">
        <v>57</v>
      </c>
      <c r="E11" s="165">
        <v>50</v>
      </c>
      <c r="F11" s="165">
        <v>144</v>
      </c>
      <c r="G11" s="165">
        <v>116</v>
      </c>
      <c r="H11" s="165">
        <v>367</v>
      </c>
      <c r="I11" s="165">
        <v>136</v>
      </c>
      <c r="J11" s="165">
        <f>SUM(J9:J10)</f>
        <v>159</v>
      </c>
      <c r="K11" s="165">
        <f>SUM(K9:K10)</f>
        <v>143</v>
      </c>
    </row>
    <row r="12" spans="3:11" s="184" customFormat="1" ht="18" customHeight="1" x14ac:dyDescent="0.3">
      <c r="C12" s="131" t="s">
        <v>175</v>
      </c>
      <c r="D12" s="132">
        <v>0</v>
      </c>
      <c r="E12" s="132">
        <v>0</v>
      </c>
      <c r="F12" s="132">
        <v>1</v>
      </c>
      <c r="G12" s="132">
        <v>1</v>
      </c>
      <c r="H12" s="133">
        <v>2</v>
      </c>
      <c r="I12" s="132">
        <v>2</v>
      </c>
      <c r="J12" s="132">
        <v>0</v>
      </c>
      <c r="K12" s="132">
        <v>-3</v>
      </c>
    </row>
    <row r="13" spans="3:11" x14ac:dyDescent="0.3">
      <c r="C13" s="298" t="s">
        <v>94</v>
      </c>
      <c r="D13" s="299">
        <v>57</v>
      </c>
      <c r="E13" s="299">
        <v>50</v>
      </c>
      <c r="F13" s="299">
        <v>143</v>
      </c>
      <c r="G13" s="299">
        <v>115</v>
      </c>
      <c r="H13" s="299">
        <v>365</v>
      </c>
      <c r="I13" s="299">
        <v>134</v>
      </c>
      <c r="J13" s="299">
        <v>159</v>
      </c>
      <c r="K13" s="299">
        <v>146</v>
      </c>
    </row>
    <row r="14" spans="3:11" s="184" customFormat="1" ht="15.6" customHeight="1" x14ac:dyDescent="0.3">
      <c r="C14" s="134"/>
      <c r="D14" s="135"/>
      <c r="E14" s="135"/>
      <c r="F14" s="135"/>
      <c r="G14" s="135"/>
      <c r="H14" s="135"/>
      <c r="I14" s="135"/>
      <c r="J14" s="135"/>
      <c r="K14" s="135"/>
    </row>
    <row r="15" spans="3:11" ht="28.5" customHeight="1" x14ac:dyDescent="0.3">
      <c r="C15" s="298" t="s">
        <v>155</v>
      </c>
      <c r="D15" s="300">
        <v>0.77</v>
      </c>
      <c r="E15" s="300">
        <v>0.68</v>
      </c>
      <c r="F15" s="300">
        <v>1.25</v>
      </c>
      <c r="G15" s="300">
        <v>0.75</v>
      </c>
      <c r="H15" s="300">
        <v>3.51</v>
      </c>
      <c r="I15" s="300">
        <v>0.87581699346405228</v>
      </c>
      <c r="J15" s="300">
        <f>J13/J16</f>
        <v>1.0392156862745099</v>
      </c>
      <c r="K15" s="300">
        <v>0.95</v>
      </c>
    </row>
    <row r="16" spans="3:11" x14ac:dyDescent="0.3">
      <c r="C16" s="134" t="s">
        <v>47</v>
      </c>
      <c r="D16" s="133">
        <v>74</v>
      </c>
      <c r="E16" s="133">
        <v>74</v>
      </c>
      <c r="F16" s="133">
        <v>114</v>
      </c>
      <c r="G16" s="133">
        <v>153</v>
      </c>
      <c r="H16" s="133">
        <v>104</v>
      </c>
      <c r="I16" s="133">
        <v>153</v>
      </c>
      <c r="J16" s="133">
        <v>153</v>
      </c>
      <c r="K16" s="133">
        <v>154</v>
      </c>
    </row>
    <row r="18" spans="3:10" x14ac:dyDescent="0.3">
      <c r="C18" s="262" t="s">
        <v>165</v>
      </c>
      <c r="D18" s="247"/>
      <c r="E18" s="247"/>
      <c r="F18" s="247"/>
    </row>
    <row r="19" spans="3:10" s="1" customFormat="1" x14ac:dyDescent="0.3">
      <c r="C19" s="280" t="s">
        <v>150</v>
      </c>
      <c r="D19" s="256"/>
      <c r="E19" s="256"/>
      <c r="F19" s="256"/>
      <c r="H19" s="281"/>
    </row>
    <row r="20" spans="3:10" s="1" customFormat="1" ht="24.75" customHeight="1" x14ac:dyDescent="0.3">
      <c r="C20" s="336" t="s">
        <v>196</v>
      </c>
      <c r="D20" s="336"/>
      <c r="E20" s="336"/>
      <c r="F20" s="336"/>
      <c r="G20" s="336"/>
      <c r="H20" s="336"/>
      <c r="I20" s="336"/>
      <c r="J20" s="336"/>
    </row>
    <row r="21" spans="3:10" s="1" customFormat="1" x14ac:dyDescent="0.3">
      <c r="C21" s="280" t="s">
        <v>167</v>
      </c>
      <c r="D21" s="256"/>
      <c r="E21" s="256"/>
      <c r="F21" s="256"/>
    </row>
    <row r="22" spans="3:10" s="1" customFormat="1" x14ac:dyDescent="0.3">
      <c r="C22" s="280" t="s">
        <v>152</v>
      </c>
      <c r="D22" s="256"/>
      <c r="E22" s="256"/>
      <c r="F22" s="256"/>
    </row>
    <row r="23" spans="3:10" x14ac:dyDescent="0.3">
      <c r="C23" s="262" t="s">
        <v>154</v>
      </c>
      <c r="D23" s="247"/>
      <c r="E23" s="247"/>
      <c r="F23" s="247"/>
    </row>
    <row r="24" spans="3:10" x14ac:dyDescent="0.3">
      <c r="C24" s="247"/>
      <c r="D24" s="247"/>
      <c r="E24" s="247"/>
      <c r="F24" s="247"/>
    </row>
  </sheetData>
  <customSheetViews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3"/>
    </customSheetView>
  </customSheetViews>
  <mergeCells count="3">
    <mergeCell ref="C2:H2"/>
    <mergeCell ref="D5:K5"/>
    <mergeCell ref="C20:J20"/>
  </mergeCells>
  <pageMargins left="0.7" right="0.7" top="0.75" bottom="0.75" header="0.3" footer="0.3"/>
  <pageSetup scale="71"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6"/>
  <sheetViews>
    <sheetView workbookViewId="0">
      <selection activeCell="E26" sqref="E26"/>
    </sheetView>
  </sheetViews>
  <sheetFormatPr defaultRowHeight="14.4" x14ac:dyDescent="0.3"/>
  <cols>
    <col min="2" max="2" width="56.109375" customWidth="1"/>
    <col min="3" max="4" width="18.6640625" customWidth="1"/>
  </cols>
  <sheetData>
    <row r="1" spans="1:5" ht="17.399999999999999" x14ac:dyDescent="0.3">
      <c r="A1" s="16"/>
      <c r="B1" s="14"/>
      <c r="C1" s="16"/>
      <c r="D1" s="16"/>
      <c r="E1" s="16"/>
    </row>
    <row r="2" spans="1:5" ht="24.6" thickBot="1" x14ac:dyDescent="0.45">
      <c r="A2" s="16"/>
      <c r="B2" s="14"/>
      <c r="C2" s="17" t="s">
        <v>7</v>
      </c>
      <c r="D2" s="17" t="s">
        <v>38</v>
      </c>
      <c r="E2" s="16"/>
    </row>
    <row r="3" spans="1:5" x14ac:dyDescent="0.3">
      <c r="A3" s="16"/>
      <c r="B3" s="15"/>
      <c r="C3" s="108"/>
      <c r="D3" s="108" t="s">
        <v>24</v>
      </c>
      <c r="E3" s="16"/>
    </row>
    <row r="4" spans="1:5" ht="34.799999999999997" x14ac:dyDescent="0.3">
      <c r="A4" s="16"/>
      <c r="B4" s="60" t="s">
        <v>25</v>
      </c>
      <c r="C4" s="61">
        <v>89</v>
      </c>
      <c r="D4" s="61">
        <v>38</v>
      </c>
      <c r="E4" s="16"/>
    </row>
    <row r="5" spans="1:5" ht="17.399999999999999" x14ac:dyDescent="0.3">
      <c r="A5" s="16"/>
      <c r="B5" s="66" t="s">
        <v>51</v>
      </c>
      <c r="C5" s="67">
        <v>9</v>
      </c>
      <c r="D5" s="67">
        <v>0</v>
      </c>
      <c r="E5" s="16"/>
    </row>
    <row r="6" spans="1:5" ht="17.399999999999999" x14ac:dyDescent="0.3">
      <c r="A6" s="16"/>
      <c r="B6" s="81" t="s">
        <v>28</v>
      </c>
      <c r="C6" s="82">
        <v>1</v>
      </c>
      <c r="D6" s="82">
        <v>2</v>
      </c>
      <c r="E6" s="16"/>
    </row>
    <row r="7" spans="1:5" s="1" customFormat="1" ht="17.399999999999999" x14ac:dyDescent="0.3">
      <c r="A7" s="79"/>
      <c r="B7" s="62" t="s">
        <v>0</v>
      </c>
      <c r="C7" s="63">
        <v>0</v>
      </c>
      <c r="D7" s="63">
        <v>40</v>
      </c>
      <c r="E7" s="80"/>
    </row>
    <row r="8" spans="1:5" s="1" customFormat="1" ht="17.399999999999999" x14ac:dyDescent="0.3">
      <c r="A8" s="80"/>
      <c r="B8" s="64" t="s">
        <v>4</v>
      </c>
      <c r="C8" s="65">
        <v>0</v>
      </c>
      <c r="D8" s="65">
        <v>2</v>
      </c>
      <c r="E8" s="80"/>
    </row>
    <row r="9" spans="1:5" s="1" customFormat="1" ht="34.799999999999997" x14ac:dyDescent="0.3">
      <c r="A9" s="79"/>
      <c r="B9" s="68" t="s">
        <v>26</v>
      </c>
      <c r="C9" s="69">
        <v>99</v>
      </c>
      <c r="D9" s="69">
        <v>82</v>
      </c>
      <c r="E9" s="80"/>
    </row>
    <row r="10" spans="1:5" s="1" customFormat="1" ht="18" x14ac:dyDescent="0.35">
      <c r="A10" s="80"/>
      <c r="B10" s="83" t="s">
        <v>15</v>
      </c>
      <c r="C10" s="84">
        <v>7.4999999999999997E-2</v>
      </c>
      <c r="D10" s="84">
        <v>6.5799999999999997E-2</v>
      </c>
      <c r="E10" s="80"/>
    </row>
    <row r="11" spans="1:5" x14ac:dyDescent="0.3">
      <c r="A11" s="16"/>
      <c r="B11" s="16"/>
      <c r="C11" s="18"/>
      <c r="D11" s="18"/>
      <c r="E11" s="16"/>
    </row>
    <row r="12" spans="1:5" x14ac:dyDescent="0.3">
      <c r="A12" s="16"/>
      <c r="B12" s="16"/>
      <c r="C12" s="16"/>
      <c r="D12" s="16"/>
      <c r="E12" s="16"/>
    </row>
    <row r="13" spans="1:5" x14ac:dyDescent="0.3">
      <c r="A13" s="16"/>
      <c r="B13" s="16"/>
      <c r="C13" s="16"/>
      <c r="D13" s="16"/>
      <c r="E13" s="16"/>
    </row>
    <row r="14" spans="1:5" x14ac:dyDescent="0.3">
      <c r="A14" s="16"/>
      <c r="B14" s="16"/>
      <c r="C14" s="16"/>
      <c r="D14" s="16"/>
      <c r="E14" s="16"/>
    </row>
    <row r="15" spans="1:5" x14ac:dyDescent="0.3">
      <c r="A15" s="16"/>
      <c r="B15" s="16"/>
      <c r="C15" s="16"/>
      <c r="D15" s="16"/>
      <c r="E15" s="16"/>
    </row>
    <row r="16" spans="1:5" x14ac:dyDescent="0.3">
      <c r="A16" s="16"/>
      <c r="B16" s="16"/>
      <c r="C16" s="16"/>
      <c r="D16" s="16"/>
      <c r="E16" s="16"/>
    </row>
  </sheetData>
  <customSheetViews>
    <customSheetView guid="{53DCB48B-4F68-4024-9145-D294071FF927}" state="hidden">
      <selection activeCell="E26" sqref="E26"/>
      <pageMargins left="0.7" right="0.7" top="0.75" bottom="0.75" header="0.3" footer="0.3"/>
    </customSheetView>
    <customSheetView guid="{F10C164C-3902-48FA-903E-F42B48CB88C6}" state="hidden">
      <selection activeCell="E26" sqref="E26"/>
      <pageMargins left="0.7" right="0.7" top="0.75" bottom="0.75" header="0.3" footer="0.3"/>
    </customSheetView>
    <customSheetView guid="{452708E9-9655-4ED1-B6DE-69EDE47156C2}" state="hidden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H16"/>
  <sheetViews>
    <sheetView workbookViewId="0">
      <selection activeCell="E13" sqref="E13"/>
    </sheetView>
  </sheetViews>
  <sheetFormatPr defaultRowHeight="14.4" x14ac:dyDescent="0.3"/>
  <cols>
    <col min="2" max="2" width="48.44140625" customWidth="1"/>
    <col min="3" max="8" width="16" customWidth="1"/>
  </cols>
  <sheetData>
    <row r="2" spans="2:8" ht="17.399999999999999" thickBot="1" x14ac:dyDescent="0.35">
      <c r="B2" s="85"/>
      <c r="C2" s="86" t="s">
        <v>54</v>
      </c>
      <c r="D2" s="86" t="s">
        <v>55</v>
      </c>
      <c r="E2" s="86" t="s">
        <v>56</v>
      </c>
      <c r="F2" s="86" t="s">
        <v>57</v>
      </c>
      <c r="G2" s="86" t="s">
        <v>58</v>
      </c>
      <c r="H2" s="87" t="s">
        <v>7</v>
      </c>
    </row>
    <row r="3" spans="2:8" x14ac:dyDescent="0.3">
      <c r="B3" s="78"/>
      <c r="C3" s="335" t="s">
        <v>44</v>
      </c>
      <c r="D3" s="335"/>
      <c r="E3" s="335"/>
      <c r="F3" s="335"/>
      <c r="G3" s="335"/>
      <c r="H3" s="335"/>
    </row>
    <row r="4" spans="2:8" x14ac:dyDescent="0.3">
      <c r="B4" s="88" t="s">
        <v>27</v>
      </c>
      <c r="C4" s="89">
        <v>23</v>
      </c>
      <c r="D4" s="89">
        <v>37</v>
      </c>
      <c r="E4" s="89">
        <v>49</v>
      </c>
      <c r="F4" s="89">
        <v>127</v>
      </c>
      <c r="G4" s="89">
        <v>236</v>
      </c>
      <c r="H4" s="89">
        <v>49</v>
      </c>
    </row>
    <row r="5" spans="2:8" x14ac:dyDescent="0.3">
      <c r="B5" s="90" t="s">
        <v>0</v>
      </c>
      <c r="C5" s="91">
        <v>40</v>
      </c>
      <c r="D5" s="91">
        <v>29</v>
      </c>
      <c r="E5" s="91">
        <v>4</v>
      </c>
      <c r="F5" s="91">
        <v>0</v>
      </c>
      <c r="G5" s="92">
        <v>73</v>
      </c>
      <c r="H5" s="91">
        <v>0</v>
      </c>
    </row>
    <row r="6" spans="2:8" x14ac:dyDescent="0.3">
      <c r="B6" s="93" t="s">
        <v>4</v>
      </c>
      <c r="C6" s="94">
        <v>2</v>
      </c>
      <c r="D6" s="94">
        <v>0</v>
      </c>
      <c r="E6" s="94">
        <v>1</v>
      </c>
      <c r="F6" s="94">
        <v>3</v>
      </c>
      <c r="G6" s="95">
        <v>6</v>
      </c>
      <c r="H6" s="94">
        <v>0</v>
      </c>
    </row>
    <row r="7" spans="2:8" x14ac:dyDescent="0.3">
      <c r="B7" s="99" t="s">
        <v>28</v>
      </c>
      <c r="C7" s="100">
        <v>2</v>
      </c>
      <c r="D7" s="100">
        <v>3</v>
      </c>
      <c r="E7" s="100">
        <v>2</v>
      </c>
      <c r="F7" s="100">
        <v>1</v>
      </c>
      <c r="G7" s="101">
        <f>SUM(C7:F7)</f>
        <v>8</v>
      </c>
      <c r="H7" s="100">
        <v>1</v>
      </c>
    </row>
    <row r="8" spans="2:8" s="1" customFormat="1" x14ac:dyDescent="0.3">
      <c r="B8" s="96" t="s">
        <v>51</v>
      </c>
      <c r="C8" s="97">
        <v>0</v>
      </c>
      <c r="D8" s="97">
        <v>0</v>
      </c>
      <c r="E8" s="97">
        <v>0</v>
      </c>
      <c r="F8" s="97">
        <v>0</v>
      </c>
      <c r="G8" s="98">
        <v>0</v>
      </c>
      <c r="H8" s="97">
        <v>9</v>
      </c>
    </row>
    <row r="9" spans="2:8" x14ac:dyDescent="0.3">
      <c r="B9" s="90" t="s">
        <v>50</v>
      </c>
      <c r="C9" s="91">
        <v>0</v>
      </c>
      <c r="D9" s="91">
        <v>0</v>
      </c>
      <c r="E9" s="91">
        <v>0</v>
      </c>
      <c r="F9" s="91">
        <v>-82</v>
      </c>
      <c r="G9" s="92">
        <v>-82</v>
      </c>
      <c r="H9" s="91">
        <v>-2</v>
      </c>
    </row>
    <row r="10" spans="2:8" x14ac:dyDescent="0.3">
      <c r="B10" s="102" t="s">
        <v>52</v>
      </c>
      <c r="C10" s="103">
        <v>42</v>
      </c>
      <c r="D10" s="103">
        <v>29</v>
      </c>
      <c r="E10" s="103">
        <v>5</v>
      </c>
      <c r="F10" s="103">
        <v>-79</v>
      </c>
      <c r="G10" s="103">
        <v>-3</v>
      </c>
      <c r="H10" s="103">
        <v>8</v>
      </c>
    </row>
    <row r="11" spans="2:8" s="1" customFormat="1" ht="30.6" x14ac:dyDescent="0.3">
      <c r="B11" s="99" t="s">
        <v>59</v>
      </c>
      <c r="C11" s="100">
        <v>-16</v>
      </c>
      <c r="D11" s="100">
        <v>-12</v>
      </c>
      <c r="E11" s="100">
        <v>-1</v>
      </c>
      <c r="F11" s="100">
        <v>10</v>
      </c>
      <c r="G11" s="101">
        <v>-19</v>
      </c>
      <c r="H11" s="100">
        <v>-4</v>
      </c>
    </row>
    <row r="12" spans="2:8" x14ac:dyDescent="0.3">
      <c r="B12" s="102" t="s">
        <v>34</v>
      </c>
      <c r="C12" s="103">
        <v>49</v>
      </c>
      <c r="D12" s="103">
        <v>54</v>
      </c>
      <c r="E12" s="103">
        <v>53</v>
      </c>
      <c r="F12" s="103">
        <v>58</v>
      </c>
      <c r="G12" s="103">
        <v>214</v>
      </c>
      <c r="H12" s="103">
        <v>53</v>
      </c>
    </row>
    <row r="13" spans="2:8" s="1" customFormat="1" ht="30.6" x14ac:dyDescent="0.3">
      <c r="B13" s="104" t="s">
        <v>60</v>
      </c>
      <c r="C13" s="105">
        <v>0.31</v>
      </c>
      <c r="D13" s="105">
        <v>0.5</v>
      </c>
      <c r="E13" s="105">
        <v>0.67</v>
      </c>
      <c r="F13" s="105">
        <v>1.72</v>
      </c>
      <c r="G13" s="105">
        <v>3.19</v>
      </c>
      <c r="H13" s="105">
        <v>0.66</v>
      </c>
    </row>
    <row r="14" spans="2:8" ht="30.6" x14ac:dyDescent="0.3">
      <c r="B14" s="96" t="s">
        <v>61</v>
      </c>
      <c r="C14" s="106">
        <v>0.34</v>
      </c>
      <c r="D14" s="106">
        <v>0.23</v>
      </c>
      <c r="E14" s="106">
        <v>0.06</v>
      </c>
      <c r="F14" s="106">
        <v>-0.94</v>
      </c>
      <c r="G14" s="107">
        <v>-0.3</v>
      </c>
      <c r="H14" s="106">
        <v>0.06</v>
      </c>
    </row>
    <row r="15" spans="2:8" s="1" customFormat="1" ht="30.6" x14ac:dyDescent="0.3">
      <c r="B15" s="104" t="s">
        <v>62</v>
      </c>
      <c r="C15" s="105">
        <v>0.65</v>
      </c>
      <c r="D15" s="105">
        <v>0.73</v>
      </c>
      <c r="E15" s="105">
        <v>0.73</v>
      </c>
      <c r="F15" s="105">
        <v>0.78</v>
      </c>
      <c r="G15" s="105">
        <v>2.89</v>
      </c>
      <c r="H15" s="105">
        <v>0.72</v>
      </c>
    </row>
    <row r="16" spans="2:8" x14ac:dyDescent="0.3">
      <c r="B16" s="102" t="s">
        <v>53</v>
      </c>
      <c r="C16" s="98">
        <v>75</v>
      </c>
      <c r="D16" s="98">
        <v>74</v>
      </c>
      <c r="E16" s="98">
        <v>73</v>
      </c>
      <c r="F16" s="98">
        <v>74</v>
      </c>
      <c r="G16" s="98">
        <v>74</v>
      </c>
      <c r="H16" s="98">
        <v>74</v>
      </c>
    </row>
  </sheetData>
  <customSheetViews>
    <customSheetView guid="{53DCB48B-4F68-4024-9145-D294071FF927}" state="hidden">
      <selection activeCell="E13" sqref="E13"/>
      <pageMargins left="0.7" right="0.7" top="0.75" bottom="0.75" header="0.3" footer="0.3"/>
      <pageSetup orientation="portrait" r:id="rId1"/>
    </customSheetView>
    <customSheetView guid="{F10C164C-3902-48FA-903E-F42B48CB88C6}" state="hidden">
      <selection activeCell="E13" sqref="E13"/>
      <pageMargins left="0.7" right="0.7" top="0.75" bottom="0.75" header="0.3" footer="0.3"/>
      <pageSetup orientation="portrait" r:id="rId2"/>
    </customSheetView>
    <customSheetView guid="{452708E9-9655-4ED1-B6DE-69EDE47156C2}" state="hidden">
      <selection activeCell="E13" sqref="E13"/>
      <pageMargins left="0.7" right="0.7" top="0.75" bottom="0.75" header="0.3" footer="0.3"/>
      <pageSetup orientation="portrait" r:id="rId3"/>
    </customSheetView>
  </customSheetViews>
  <mergeCells count="1">
    <mergeCell ref="C3:H3"/>
  </mergeCells>
  <pageMargins left="0.7" right="0.7" top="0.75" bottom="0.75" header="0.3" footer="0.3"/>
  <pageSetup orientation="portrait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78"/>
  <sheetViews>
    <sheetView showGridLines="0" zoomScale="70" zoomScaleNormal="70" zoomScaleSheetLayoutView="90" workbookViewId="0"/>
  </sheetViews>
  <sheetFormatPr defaultColWidth="9.109375" defaultRowHeight="14.4" x14ac:dyDescent="0.3"/>
  <cols>
    <col min="1" max="1" width="2.44140625" style="5" customWidth="1"/>
    <col min="2" max="2" width="25.6640625" style="5" customWidth="1"/>
    <col min="3" max="3" width="13.6640625" style="5" customWidth="1"/>
    <col min="4" max="4" width="16.88671875" style="5" customWidth="1"/>
    <col min="5" max="5" width="16.44140625" style="5" customWidth="1"/>
    <col min="6" max="6" width="13.88671875" style="5" customWidth="1"/>
    <col min="7" max="7" width="22.109375" style="5" customWidth="1"/>
    <col min="8" max="8" width="19.6640625" style="5" bestFit="1" customWidth="1"/>
    <col min="9" max="9" width="9.109375" style="5"/>
    <col min="10" max="10" width="13.6640625" style="5" customWidth="1"/>
    <col min="11" max="11" width="16.88671875" style="5" customWidth="1"/>
    <col min="12" max="13" width="13.88671875" style="5" customWidth="1"/>
    <col min="14" max="14" width="20.5546875" style="5" customWidth="1"/>
    <col min="15" max="16384" width="9.109375" style="5"/>
  </cols>
  <sheetData>
    <row r="1" spans="2:14" x14ac:dyDescent="0.3">
      <c r="H1" s="183"/>
    </row>
    <row r="2" spans="2:14" ht="31.2" x14ac:dyDescent="0.6">
      <c r="B2" s="321" t="s">
        <v>102</v>
      </c>
      <c r="C2" s="321"/>
      <c r="D2" s="321"/>
      <c r="E2" s="321"/>
      <c r="F2" s="321"/>
      <c r="G2" s="321"/>
      <c r="H2" s="321"/>
      <c r="I2" s="321"/>
      <c r="J2" s="169"/>
      <c r="K2" s="169"/>
      <c r="L2" s="169"/>
    </row>
    <row r="3" spans="2:14" x14ac:dyDescent="0.3">
      <c r="B3" s="200"/>
      <c r="C3" s="216"/>
      <c r="D3" s="216"/>
      <c r="E3" s="216"/>
      <c r="F3" s="216"/>
      <c r="G3" s="216"/>
      <c r="H3" s="216"/>
      <c r="I3" s="217"/>
      <c r="J3" s="217"/>
      <c r="K3" s="217"/>
      <c r="L3" s="217"/>
      <c r="M3" s="200"/>
      <c r="N3" s="200"/>
    </row>
    <row r="4" spans="2:14" x14ac:dyDescent="0.3">
      <c r="B4" s="238"/>
      <c r="C4" s="328" t="s">
        <v>138</v>
      </c>
      <c r="D4" s="328"/>
      <c r="E4" s="328"/>
      <c r="F4" s="328"/>
      <c r="G4" s="328"/>
      <c r="H4" s="328"/>
      <c r="I4" s="217"/>
      <c r="J4" s="217"/>
      <c r="K4" s="217"/>
      <c r="L4" s="217"/>
      <c r="M4" s="200"/>
      <c r="N4" s="200"/>
    </row>
    <row r="5" spans="2:14" x14ac:dyDescent="0.3">
      <c r="B5" s="238"/>
      <c r="C5" s="329" t="s">
        <v>24</v>
      </c>
      <c r="D5" s="329"/>
      <c r="E5" s="329"/>
      <c r="F5" s="329"/>
      <c r="G5" s="329"/>
      <c r="H5" s="329"/>
      <c r="I5" s="217"/>
      <c r="J5" s="217"/>
      <c r="K5" s="217"/>
      <c r="L5" s="217"/>
      <c r="M5" s="200"/>
      <c r="N5" s="200"/>
    </row>
    <row r="6" spans="2:14" ht="27" x14ac:dyDescent="0.3">
      <c r="B6" s="238"/>
      <c r="C6" s="239" t="s">
        <v>71</v>
      </c>
      <c r="D6" s="239" t="s">
        <v>51</v>
      </c>
      <c r="E6" s="239" t="s">
        <v>72</v>
      </c>
      <c r="F6" s="239" t="s">
        <v>4</v>
      </c>
      <c r="G6" s="239" t="s">
        <v>134</v>
      </c>
      <c r="H6" s="239" t="s">
        <v>119</v>
      </c>
      <c r="I6" s="217"/>
      <c r="J6" s="217"/>
      <c r="K6" s="217"/>
      <c r="L6" s="217"/>
      <c r="M6" s="200"/>
      <c r="N6" s="200"/>
    </row>
    <row r="7" spans="2:14" x14ac:dyDescent="0.3">
      <c r="B7" s="238" t="s">
        <v>117</v>
      </c>
      <c r="C7" s="301">
        <v>80</v>
      </c>
      <c r="D7" s="301">
        <v>0</v>
      </c>
      <c r="E7" s="301">
        <v>21</v>
      </c>
      <c r="F7" s="301">
        <v>0</v>
      </c>
      <c r="G7" s="301">
        <v>0</v>
      </c>
      <c r="H7" s="301">
        <f>SUM(C7:G7)</f>
        <v>101</v>
      </c>
      <c r="I7" s="217"/>
      <c r="J7" s="217"/>
      <c r="K7" s="217"/>
      <c r="L7" s="217"/>
      <c r="M7" s="200"/>
      <c r="N7" s="200"/>
    </row>
    <row r="8" spans="2:14" x14ac:dyDescent="0.3">
      <c r="B8" s="238" t="s">
        <v>111</v>
      </c>
      <c r="C8" s="302">
        <v>50</v>
      </c>
      <c r="D8" s="302">
        <v>0</v>
      </c>
      <c r="E8" s="302">
        <v>42</v>
      </c>
      <c r="F8" s="302">
        <v>0</v>
      </c>
      <c r="G8" s="302">
        <v>2</v>
      </c>
      <c r="H8" s="302">
        <f>SUM(C8:G8)</f>
        <v>94</v>
      </c>
      <c r="I8" s="217"/>
      <c r="J8" s="217"/>
      <c r="K8" s="217"/>
      <c r="L8" s="217"/>
      <c r="M8" s="200"/>
      <c r="N8" s="200"/>
    </row>
    <row r="9" spans="2:14" x14ac:dyDescent="0.3">
      <c r="B9" s="238" t="s">
        <v>109</v>
      </c>
      <c r="C9" s="302">
        <v>63</v>
      </c>
      <c r="D9" s="302">
        <v>0</v>
      </c>
      <c r="E9" s="302">
        <v>13</v>
      </c>
      <c r="F9" s="302">
        <v>0</v>
      </c>
      <c r="G9" s="302">
        <v>0</v>
      </c>
      <c r="H9" s="302">
        <f>SUM(C9:G9)</f>
        <v>76</v>
      </c>
      <c r="I9" s="217"/>
      <c r="J9" s="217"/>
      <c r="K9" s="217"/>
      <c r="L9" s="217"/>
      <c r="M9" s="200"/>
      <c r="N9" s="200"/>
    </row>
    <row r="10" spans="2:14" x14ac:dyDescent="0.3">
      <c r="B10" s="238" t="s">
        <v>193</v>
      </c>
      <c r="C10" s="302">
        <v>-42</v>
      </c>
      <c r="D10" s="302">
        <v>21</v>
      </c>
      <c r="E10" s="302">
        <v>0</v>
      </c>
      <c r="F10" s="302">
        <v>6</v>
      </c>
      <c r="G10" s="302">
        <v>0</v>
      </c>
      <c r="H10" s="302">
        <f>SUM(C10:G10)</f>
        <v>-15</v>
      </c>
      <c r="I10" s="217"/>
      <c r="J10" s="217"/>
      <c r="K10" s="217"/>
      <c r="L10" s="217"/>
      <c r="M10" s="200"/>
      <c r="N10" s="200"/>
    </row>
    <row r="11" spans="2:14" ht="15" thickBot="1" x14ac:dyDescent="0.35">
      <c r="B11" s="238" t="s">
        <v>73</v>
      </c>
      <c r="C11" s="303">
        <f t="shared" ref="C11:H11" si="0">SUM(C7:C10)</f>
        <v>151</v>
      </c>
      <c r="D11" s="303">
        <f t="shared" si="0"/>
        <v>21</v>
      </c>
      <c r="E11" s="303">
        <f t="shared" si="0"/>
        <v>76</v>
      </c>
      <c r="F11" s="303">
        <f t="shared" si="0"/>
        <v>6</v>
      </c>
      <c r="G11" s="303">
        <f t="shared" si="0"/>
        <v>2</v>
      </c>
      <c r="H11" s="303">
        <f t="shared" si="0"/>
        <v>256</v>
      </c>
      <c r="I11" s="217"/>
      <c r="J11" s="217"/>
      <c r="K11" s="217"/>
      <c r="L11" s="217"/>
      <c r="M11" s="200"/>
      <c r="N11" s="200"/>
    </row>
    <row r="12" spans="2:14" ht="15" thickTop="1" x14ac:dyDescent="0.3">
      <c r="B12" s="200"/>
      <c r="C12" s="216"/>
      <c r="D12" s="216"/>
      <c r="E12" s="216"/>
      <c r="F12" s="216"/>
      <c r="G12" s="216"/>
      <c r="H12" s="216"/>
      <c r="I12" s="217"/>
      <c r="J12" s="217"/>
      <c r="K12" s="217"/>
      <c r="L12" s="217"/>
      <c r="M12" s="200"/>
      <c r="N12" s="200"/>
    </row>
    <row r="13" spans="2:14" x14ac:dyDescent="0.3">
      <c r="B13" s="238"/>
      <c r="C13" s="328" t="s">
        <v>132</v>
      </c>
      <c r="D13" s="328"/>
      <c r="E13" s="328"/>
      <c r="F13" s="328"/>
      <c r="G13" s="328"/>
      <c r="H13" s="328"/>
      <c r="I13" s="200"/>
      <c r="J13" s="200"/>
      <c r="K13" s="200"/>
      <c r="L13" s="200"/>
      <c r="M13" s="200"/>
      <c r="N13" s="200"/>
    </row>
    <row r="14" spans="2:14" x14ac:dyDescent="0.3">
      <c r="B14" s="238"/>
      <c r="C14" s="329" t="s">
        <v>24</v>
      </c>
      <c r="D14" s="329"/>
      <c r="E14" s="329"/>
      <c r="F14" s="329"/>
      <c r="G14" s="329"/>
      <c r="H14" s="329"/>
      <c r="I14" s="200"/>
      <c r="J14" s="200"/>
      <c r="K14" s="200"/>
      <c r="L14" s="200"/>
      <c r="M14" s="200"/>
      <c r="N14" s="200"/>
    </row>
    <row r="15" spans="2:14" ht="29.4" x14ac:dyDescent="0.3">
      <c r="B15" s="238"/>
      <c r="C15" s="239" t="s">
        <v>71</v>
      </c>
      <c r="D15" s="239" t="s">
        <v>51</v>
      </c>
      <c r="E15" s="239" t="s">
        <v>178</v>
      </c>
      <c r="F15" s="239" t="s">
        <v>4</v>
      </c>
      <c r="G15" s="239" t="s">
        <v>134</v>
      </c>
      <c r="H15" s="239" t="s">
        <v>119</v>
      </c>
      <c r="I15" s="200"/>
      <c r="J15" s="200"/>
      <c r="K15" s="200"/>
      <c r="L15" s="200"/>
      <c r="M15" s="200"/>
      <c r="N15" s="200"/>
    </row>
    <row r="16" spans="2:14" x14ac:dyDescent="0.3">
      <c r="B16" s="238" t="s">
        <v>117</v>
      </c>
      <c r="C16" s="240">
        <v>63</v>
      </c>
      <c r="D16" s="240">
        <v>0</v>
      </c>
      <c r="E16" s="240">
        <v>44</v>
      </c>
      <c r="F16" s="240">
        <v>0</v>
      </c>
      <c r="G16" s="240">
        <v>2</v>
      </c>
      <c r="H16" s="240">
        <f>SUM(C16:G16)</f>
        <v>109</v>
      </c>
      <c r="I16" s="200"/>
      <c r="J16" s="200"/>
      <c r="K16" s="200"/>
      <c r="L16" s="200"/>
      <c r="M16" s="200"/>
      <c r="N16" s="200"/>
    </row>
    <row r="17" spans="2:14" x14ac:dyDescent="0.3">
      <c r="B17" s="238" t="s">
        <v>111</v>
      </c>
      <c r="C17" s="241">
        <v>66</v>
      </c>
      <c r="D17" s="241">
        <v>0</v>
      </c>
      <c r="E17" s="241">
        <v>23</v>
      </c>
      <c r="F17" s="241">
        <v>0</v>
      </c>
      <c r="G17" s="241">
        <v>7</v>
      </c>
      <c r="H17" s="241">
        <f>SUM(C17:G17)</f>
        <v>96</v>
      </c>
      <c r="I17" s="200"/>
      <c r="J17" s="200"/>
      <c r="K17" s="200"/>
      <c r="L17" s="200"/>
      <c r="M17" s="200"/>
      <c r="N17" s="200"/>
    </row>
    <row r="18" spans="2:14" x14ac:dyDescent="0.3">
      <c r="B18" s="238" t="s">
        <v>109</v>
      </c>
      <c r="C18" s="241">
        <v>74</v>
      </c>
      <c r="D18" s="241">
        <v>0</v>
      </c>
      <c r="E18" s="241">
        <v>0</v>
      </c>
      <c r="F18" s="241">
        <v>0</v>
      </c>
      <c r="G18" s="241">
        <v>0</v>
      </c>
      <c r="H18" s="241">
        <f>SUM(C18:G18)</f>
        <v>74</v>
      </c>
      <c r="I18" s="200"/>
      <c r="J18" s="200"/>
      <c r="K18" s="200"/>
      <c r="L18" s="200"/>
      <c r="M18" s="200"/>
      <c r="N18" s="200"/>
    </row>
    <row r="19" spans="2:14" x14ac:dyDescent="0.3">
      <c r="B19" s="238" t="s">
        <v>193</v>
      </c>
      <c r="C19" s="241">
        <v>-37</v>
      </c>
      <c r="D19" s="241">
        <v>16</v>
      </c>
      <c r="E19" s="241">
        <v>0</v>
      </c>
      <c r="F19" s="241">
        <v>6</v>
      </c>
      <c r="G19" s="241">
        <v>0</v>
      </c>
      <c r="H19" s="241">
        <f>SUM(C19:G19)</f>
        <v>-15</v>
      </c>
      <c r="I19" s="200"/>
      <c r="J19" s="200"/>
      <c r="K19" s="200"/>
      <c r="L19" s="200"/>
      <c r="M19" s="200"/>
      <c r="N19" s="200"/>
    </row>
    <row r="20" spans="2:14" ht="15" thickBot="1" x14ac:dyDescent="0.35">
      <c r="B20" s="238" t="s">
        <v>73</v>
      </c>
      <c r="C20" s="242">
        <f t="shared" ref="C20:H20" si="1">SUM(C16:C19)</f>
        <v>166</v>
      </c>
      <c r="D20" s="242">
        <f t="shared" si="1"/>
        <v>16</v>
      </c>
      <c r="E20" s="242">
        <f t="shared" si="1"/>
        <v>67</v>
      </c>
      <c r="F20" s="242">
        <f t="shared" si="1"/>
        <v>6</v>
      </c>
      <c r="G20" s="242">
        <f t="shared" si="1"/>
        <v>9</v>
      </c>
      <c r="H20" s="242">
        <f t="shared" si="1"/>
        <v>264</v>
      </c>
      <c r="I20" s="200"/>
      <c r="J20" s="200"/>
      <c r="K20" s="200"/>
      <c r="L20" s="200"/>
      <c r="M20" s="200"/>
      <c r="N20" s="200"/>
    </row>
    <row r="21" spans="2:14" ht="15" thickTop="1" x14ac:dyDescent="0.3">
      <c r="B21" s="238"/>
      <c r="C21" s="243"/>
      <c r="D21" s="243"/>
      <c r="E21" s="243"/>
      <c r="F21" s="243"/>
      <c r="G21" s="243"/>
      <c r="H21" s="238"/>
      <c r="I21" s="200"/>
      <c r="J21" s="200"/>
      <c r="K21" s="200"/>
      <c r="L21" s="200"/>
      <c r="M21" s="200"/>
      <c r="N21" s="200"/>
    </row>
    <row r="22" spans="2:14" x14ac:dyDescent="0.3">
      <c r="B22" s="238"/>
      <c r="C22" s="328" t="s">
        <v>107</v>
      </c>
      <c r="D22" s="328"/>
      <c r="E22" s="328"/>
      <c r="F22" s="328"/>
      <c r="G22" s="328"/>
      <c r="H22" s="238"/>
      <c r="I22" s="200"/>
      <c r="J22" s="200"/>
      <c r="K22" s="200"/>
      <c r="L22" s="200"/>
      <c r="M22" s="200"/>
      <c r="N22" s="200"/>
    </row>
    <row r="23" spans="2:14" x14ac:dyDescent="0.3">
      <c r="B23" s="238"/>
      <c r="C23" s="329" t="s">
        <v>24</v>
      </c>
      <c r="D23" s="329"/>
      <c r="E23" s="329"/>
      <c r="F23" s="329"/>
      <c r="G23" s="329"/>
      <c r="H23" s="238"/>
      <c r="I23" s="200"/>
      <c r="J23" s="200"/>
      <c r="K23" s="200"/>
      <c r="L23" s="200"/>
      <c r="M23" s="200"/>
      <c r="N23" s="200"/>
    </row>
    <row r="24" spans="2:14" ht="29.4" x14ac:dyDescent="0.3">
      <c r="B24" s="238"/>
      <c r="C24" s="239" t="s">
        <v>71</v>
      </c>
      <c r="D24" s="239" t="s">
        <v>51</v>
      </c>
      <c r="E24" s="239" t="s">
        <v>178</v>
      </c>
      <c r="F24" s="239" t="s">
        <v>4</v>
      </c>
      <c r="G24" s="239" t="s">
        <v>119</v>
      </c>
      <c r="H24" s="238"/>
      <c r="I24" s="200"/>
      <c r="J24" s="200"/>
      <c r="K24" s="200"/>
      <c r="L24" s="200"/>
      <c r="M24" s="200"/>
      <c r="N24" s="200"/>
    </row>
    <row r="25" spans="2:14" x14ac:dyDescent="0.3">
      <c r="B25" s="238" t="s">
        <v>117</v>
      </c>
      <c r="C25" s="240">
        <v>79</v>
      </c>
      <c r="D25" s="240">
        <v>0</v>
      </c>
      <c r="E25" s="240">
        <v>16</v>
      </c>
      <c r="F25" s="240">
        <v>0</v>
      </c>
      <c r="G25" s="240">
        <f>SUM(C25:F25)</f>
        <v>95</v>
      </c>
      <c r="H25" s="238"/>
      <c r="I25" s="200"/>
      <c r="J25" s="200"/>
      <c r="K25" s="200"/>
      <c r="L25" s="200"/>
      <c r="M25" s="200"/>
      <c r="N25" s="200"/>
    </row>
    <row r="26" spans="2:14" x14ac:dyDescent="0.3">
      <c r="B26" s="238" t="s">
        <v>111</v>
      </c>
      <c r="C26" s="241">
        <v>54</v>
      </c>
      <c r="D26" s="241">
        <v>0</v>
      </c>
      <c r="E26" s="241">
        <v>34</v>
      </c>
      <c r="F26" s="241">
        <v>0</v>
      </c>
      <c r="G26" s="241">
        <f>SUM(C26:F26)</f>
        <v>88</v>
      </c>
      <c r="H26" s="238"/>
      <c r="I26" s="200"/>
      <c r="J26" s="200"/>
      <c r="K26" s="200"/>
      <c r="L26" s="200"/>
      <c r="M26" s="200"/>
      <c r="N26" s="200"/>
    </row>
    <row r="27" spans="2:14" x14ac:dyDescent="0.3">
      <c r="B27" s="238" t="s">
        <v>109</v>
      </c>
      <c r="C27" s="241">
        <v>47</v>
      </c>
      <c r="D27" s="241">
        <v>0</v>
      </c>
      <c r="E27" s="241">
        <v>19</v>
      </c>
      <c r="F27" s="241">
        <v>0</v>
      </c>
      <c r="G27" s="241">
        <f>SUM(C27:F27)</f>
        <v>66</v>
      </c>
      <c r="H27" s="238"/>
      <c r="I27" s="200"/>
      <c r="J27" s="200"/>
      <c r="K27" s="200"/>
      <c r="L27" s="200"/>
      <c r="M27" s="200"/>
      <c r="N27" s="200"/>
    </row>
    <row r="28" spans="2:14" x14ac:dyDescent="0.3">
      <c r="B28" s="238" t="s">
        <v>193</v>
      </c>
      <c r="C28" s="241">
        <v>-39</v>
      </c>
      <c r="D28" s="241">
        <v>19</v>
      </c>
      <c r="E28" s="241">
        <v>0</v>
      </c>
      <c r="F28" s="241">
        <v>13</v>
      </c>
      <c r="G28" s="241">
        <f>SUM(C28:F28)</f>
        <v>-7</v>
      </c>
      <c r="H28" s="238"/>
      <c r="I28" s="200"/>
      <c r="J28" s="200"/>
      <c r="K28" s="200"/>
      <c r="L28" s="200"/>
      <c r="M28" s="200"/>
      <c r="N28" s="200"/>
    </row>
    <row r="29" spans="2:14" ht="15" thickBot="1" x14ac:dyDescent="0.35">
      <c r="B29" s="238" t="s">
        <v>73</v>
      </c>
      <c r="C29" s="242">
        <f>SUM(C25:C28)</f>
        <v>141</v>
      </c>
      <c r="D29" s="242">
        <f>SUM(D25:D28)</f>
        <v>19</v>
      </c>
      <c r="E29" s="242">
        <f>SUM(E25:E28)</f>
        <v>69</v>
      </c>
      <c r="F29" s="242">
        <f>SUM(F25:F28)</f>
        <v>13</v>
      </c>
      <c r="G29" s="242">
        <f>SUM(G25:G28)</f>
        <v>242</v>
      </c>
      <c r="H29" s="238"/>
      <c r="I29" s="200"/>
      <c r="J29" s="200"/>
      <c r="K29" s="200"/>
      <c r="L29" s="200"/>
      <c r="M29" s="200"/>
      <c r="N29" s="200"/>
    </row>
    <row r="30" spans="2:14" ht="15" thickTop="1" x14ac:dyDescent="0.3">
      <c r="B30" s="238"/>
      <c r="C30" s="243"/>
      <c r="D30" s="243"/>
      <c r="E30" s="243"/>
      <c r="F30" s="243"/>
      <c r="G30" s="243"/>
      <c r="H30" s="238"/>
      <c r="I30" s="200"/>
      <c r="J30" s="200"/>
      <c r="K30" s="200"/>
      <c r="L30" s="200"/>
      <c r="M30" s="200"/>
      <c r="N30" s="200"/>
    </row>
    <row r="31" spans="2:14" ht="15.75" customHeight="1" x14ac:dyDescent="0.3">
      <c r="B31" s="225"/>
      <c r="C31" s="338" t="s">
        <v>181</v>
      </c>
      <c r="D31" s="338"/>
      <c r="E31" s="338"/>
      <c r="F31" s="338"/>
      <c r="G31" s="338"/>
      <c r="H31" s="338"/>
      <c r="I31" s="217"/>
      <c r="J31" s="217"/>
      <c r="K31" s="217"/>
      <c r="L31" s="217"/>
      <c r="M31" s="200"/>
      <c r="N31" s="200"/>
    </row>
    <row r="32" spans="2:14" ht="15.75" customHeight="1" x14ac:dyDescent="0.3">
      <c r="B32" s="225"/>
      <c r="C32" s="329" t="s">
        <v>24</v>
      </c>
      <c r="D32" s="329"/>
      <c r="E32" s="329"/>
      <c r="F32" s="329"/>
      <c r="G32" s="329"/>
      <c r="H32" s="329"/>
      <c r="I32" s="217"/>
      <c r="J32" s="217"/>
      <c r="K32" s="217"/>
      <c r="L32" s="217"/>
      <c r="M32" s="200"/>
      <c r="N32" s="200"/>
    </row>
    <row r="33" spans="2:14" ht="37.5" customHeight="1" x14ac:dyDescent="0.3">
      <c r="B33" s="225"/>
      <c r="C33" s="244" t="s">
        <v>71</v>
      </c>
      <c r="D33" s="244" t="s">
        <v>51</v>
      </c>
      <c r="E33" s="244" t="s">
        <v>178</v>
      </c>
      <c r="F33" s="244" t="s">
        <v>4</v>
      </c>
      <c r="G33" s="244" t="s">
        <v>0</v>
      </c>
      <c r="H33" s="244" t="s">
        <v>133</v>
      </c>
      <c r="I33" s="217"/>
      <c r="J33" s="217"/>
      <c r="K33" s="217"/>
      <c r="L33" s="217"/>
      <c r="M33" s="200"/>
      <c r="N33" s="200"/>
    </row>
    <row r="34" spans="2:14" ht="15" customHeight="1" x14ac:dyDescent="0.3">
      <c r="B34" s="238" t="s">
        <v>117</v>
      </c>
      <c r="C34" s="228">
        <f>C43+C52+C61+C70</f>
        <v>312</v>
      </c>
      <c r="D34" s="228">
        <f t="shared" ref="D34:F37" si="2">SUM(D43,D52,D61,D70)</f>
        <v>0</v>
      </c>
      <c r="E34" s="228">
        <f t="shared" si="2"/>
        <v>17</v>
      </c>
      <c r="F34" s="228">
        <f t="shared" si="2"/>
        <v>0</v>
      </c>
      <c r="G34" s="228">
        <f>SUM(G43)</f>
        <v>0</v>
      </c>
      <c r="H34" s="228">
        <f>SUM(C34:G34)</f>
        <v>329</v>
      </c>
      <c r="I34" s="217"/>
      <c r="J34" s="217"/>
      <c r="K34" s="217"/>
      <c r="L34" s="217"/>
      <c r="M34" s="200"/>
      <c r="N34" s="200"/>
    </row>
    <row r="35" spans="2:14" ht="15" customHeight="1" x14ac:dyDescent="0.3">
      <c r="B35" s="238" t="s">
        <v>111</v>
      </c>
      <c r="C35" s="229">
        <f>C44+C53+C62+C71</f>
        <v>146</v>
      </c>
      <c r="D35" s="229">
        <f t="shared" si="2"/>
        <v>0</v>
      </c>
      <c r="E35" s="229">
        <f t="shared" si="2"/>
        <v>39</v>
      </c>
      <c r="F35" s="229">
        <f t="shared" si="2"/>
        <v>0</v>
      </c>
      <c r="G35" s="229">
        <f>SUM(G44)</f>
        <v>0</v>
      </c>
      <c r="H35" s="229">
        <f>SUM(C35:G35)</f>
        <v>185</v>
      </c>
      <c r="I35" s="217"/>
      <c r="J35" s="217"/>
      <c r="K35" s="217"/>
      <c r="L35" s="217"/>
      <c r="M35" s="200"/>
      <c r="N35" s="200"/>
    </row>
    <row r="36" spans="2:14" ht="15" customHeight="1" x14ac:dyDescent="0.3">
      <c r="B36" s="238" t="s">
        <v>109</v>
      </c>
      <c r="C36" s="229">
        <f>C45+C54+C63+C72</f>
        <v>110</v>
      </c>
      <c r="D36" s="229">
        <f t="shared" si="2"/>
        <v>0</v>
      </c>
      <c r="E36" s="229">
        <f t="shared" si="2"/>
        <v>28</v>
      </c>
      <c r="F36" s="229">
        <f t="shared" si="2"/>
        <v>0</v>
      </c>
      <c r="G36" s="229">
        <f>SUM(G45)</f>
        <v>0</v>
      </c>
      <c r="H36" s="229">
        <f>SUM(C36:G36)</f>
        <v>138</v>
      </c>
      <c r="I36" s="217"/>
      <c r="J36" s="217"/>
      <c r="K36" s="217"/>
      <c r="L36" s="217"/>
      <c r="M36" s="200"/>
      <c r="N36" s="200"/>
    </row>
    <row r="37" spans="2:14" ht="15" customHeight="1" x14ac:dyDescent="0.3">
      <c r="B37" s="238" t="s">
        <v>193</v>
      </c>
      <c r="C37" s="229">
        <f>C46+C55+C64+C73</f>
        <v>-151</v>
      </c>
      <c r="D37" s="229">
        <f t="shared" si="2"/>
        <v>90</v>
      </c>
      <c r="E37" s="229">
        <f t="shared" si="2"/>
        <v>0</v>
      </c>
      <c r="F37" s="229">
        <f t="shared" si="2"/>
        <v>14</v>
      </c>
      <c r="G37" s="229">
        <f>SUM(G46)</f>
        <v>4</v>
      </c>
      <c r="H37" s="229">
        <f>SUM(C37:G37)</f>
        <v>-43</v>
      </c>
      <c r="I37" s="200"/>
      <c r="J37" s="200"/>
      <c r="K37" s="200"/>
      <c r="L37" s="200"/>
      <c r="M37" s="200"/>
      <c r="N37" s="200"/>
    </row>
    <row r="38" spans="2:14" ht="15.75" customHeight="1" thickBot="1" x14ac:dyDescent="0.35">
      <c r="B38" s="225" t="s">
        <v>73</v>
      </c>
      <c r="C38" s="236">
        <f t="shared" ref="C38:H38" si="3">SUM(C34:C37)</f>
        <v>417</v>
      </c>
      <c r="D38" s="236">
        <f t="shared" si="3"/>
        <v>90</v>
      </c>
      <c r="E38" s="236">
        <f t="shared" si="3"/>
        <v>84</v>
      </c>
      <c r="F38" s="236">
        <f t="shared" si="3"/>
        <v>14</v>
      </c>
      <c r="G38" s="236">
        <f t="shared" si="3"/>
        <v>4</v>
      </c>
      <c r="H38" s="236">
        <f t="shared" si="3"/>
        <v>609</v>
      </c>
      <c r="I38" s="200"/>
      <c r="J38" s="200"/>
      <c r="K38" s="200"/>
      <c r="L38" s="200"/>
      <c r="M38" s="200"/>
      <c r="N38" s="200"/>
    </row>
    <row r="39" spans="2:14" ht="15" thickTop="1" x14ac:dyDescent="0.3">
      <c r="B39" s="238"/>
      <c r="C39" s="238"/>
      <c r="D39" s="238"/>
      <c r="E39" s="238"/>
      <c r="F39" s="238"/>
      <c r="G39" s="238"/>
      <c r="H39" s="238"/>
      <c r="I39" s="200"/>
      <c r="J39" s="200"/>
      <c r="K39" s="200"/>
      <c r="L39" s="200"/>
      <c r="M39" s="200"/>
      <c r="N39" s="200"/>
    </row>
    <row r="40" spans="2:14" x14ac:dyDescent="0.3">
      <c r="B40" s="225"/>
      <c r="C40" s="338" t="s">
        <v>182</v>
      </c>
      <c r="D40" s="338"/>
      <c r="E40" s="338"/>
      <c r="F40" s="338"/>
      <c r="G40" s="338"/>
      <c r="H40" s="338"/>
      <c r="I40" s="200"/>
      <c r="J40" s="200"/>
      <c r="K40" s="200"/>
      <c r="L40" s="200"/>
      <c r="M40" s="200"/>
      <c r="N40" s="200"/>
    </row>
    <row r="41" spans="2:14" x14ac:dyDescent="0.3">
      <c r="B41" s="225"/>
      <c r="C41" s="329" t="s">
        <v>24</v>
      </c>
      <c r="D41" s="329"/>
      <c r="E41" s="329"/>
      <c r="F41" s="329"/>
      <c r="G41" s="329"/>
      <c r="H41" s="329"/>
      <c r="I41" s="200"/>
      <c r="J41" s="200"/>
      <c r="K41" s="200"/>
      <c r="L41" s="200"/>
      <c r="M41" s="200"/>
      <c r="N41" s="200"/>
    </row>
    <row r="42" spans="2:14" ht="29.4" x14ac:dyDescent="0.3">
      <c r="B42" s="225"/>
      <c r="C42" s="244" t="s">
        <v>71</v>
      </c>
      <c r="D42" s="244" t="s">
        <v>51</v>
      </c>
      <c r="E42" s="244" t="s">
        <v>178</v>
      </c>
      <c r="F42" s="244" t="s">
        <v>4</v>
      </c>
      <c r="G42" s="244" t="s">
        <v>0</v>
      </c>
      <c r="H42" s="244" t="s">
        <v>90</v>
      </c>
      <c r="I42" s="200"/>
      <c r="J42" s="200"/>
      <c r="K42" s="200"/>
      <c r="L42" s="200"/>
      <c r="M42" s="200"/>
      <c r="N42" s="200"/>
    </row>
    <row r="43" spans="2:14" x14ac:dyDescent="0.3">
      <c r="B43" s="238" t="s">
        <v>117</v>
      </c>
      <c r="C43" s="228">
        <v>88</v>
      </c>
      <c r="D43" s="228">
        <v>0</v>
      </c>
      <c r="E43" s="228">
        <v>13</v>
      </c>
      <c r="F43" s="228">
        <v>0</v>
      </c>
      <c r="G43" s="228">
        <v>0</v>
      </c>
      <c r="H43" s="228">
        <f>SUM(C43:G43)</f>
        <v>101</v>
      </c>
      <c r="I43" s="200"/>
      <c r="J43" s="200"/>
      <c r="K43" s="200"/>
      <c r="L43" s="200"/>
      <c r="M43" s="200"/>
      <c r="N43" s="200"/>
    </row>
    <row r="44" spans="2:14" x14ac:dyDescent="0.3">
      <c r="B44" s="238" t="s">
        <v>111</v>
      </c>
      <c r="C44" s="229">
        <v>66</v>
      </c>
      <c r="D44" s="229">
        <v>0</v>
      </c>
      <c r="E44" s="229">
        <v>22</v>
      </c>
      <c r="F44" s="229">
        <v>0</v>
      </c>
      <c r="G44" s="229">
        <v>0</v>
      </c>
      <c r="H44" s="229">
        <f>SUM(C44:G44)</f>
        <v>88</v>
      </c>
      <c r="I44" s="200"/>
      <c r="J44" s="200"/>
      <c r="K44" s="200"/>
      <c r="L44" s="200"/>
      <c r="M44" s="200"/>
      <c r="N44" s="200"/>
    </row>
    <row r="45" spans="2:14" x14ac:dyDescent="0.3">
      <c r="B45" s="238" t="s">
        <v>109</v>
      </c>
      <c r="C45" s="229">
        <v>48</v>
      </c>
      <c r="D45" s="229">
        <v>0</v>
      </c>
      <c r="E45" s="229">
        <v>19</v>
      </c>
      <c r="F45" s="229">
        <v>0</v>
      </c>
      <c r="G45" s="229">
        <v>0</v>
      </c>
      <c r="H45" s="229">
        <f>SUM(C45:G45)</f>
        <v>67</v>
      </c>
      <c r="I45" s="200"/>
      <c r="J45" s="200"/>
      <c r="K45" s="200"/>
      <c r="L45" s="200"/>
      <c r="M45" s="200"/>
      <c r="N45" s="200"/>
    </row>
    <row r="46" spans="2:14" x14ac:dyDescent="0.3">
      <c r="B46" s="238" t="s">
        <v>193</v>
      </c>
      <c r="C46" s="229">
        <v>-50</v>
      </c>
      <c r="D46" s="229">
        <v>22</v>
      </c>
      <c r="E46" s="229">
        <v>0</v>
      </c>
      <c r="F46" s="229">
        <v>8</v>
      </c>
      <c r="G46" s="229">
        <v>4</v>
      </c>
      <c r="H46" s="229">
        <f>SUM(C46:G46)</f>
        <v>-16</v>
      </c>
      <c r="I46" s="200"/>
      <c r="J46" s="200"/>
      <c r="K46" s="200"/>
      <c r="L46" s="200"/>
      <c r="M46" s="200"/>
      <c r="N46" s="200"/>
    </row>
    <row r="47" spans="2:14" ht="15" thickBot="1" x14ac:dyDescent="0.35">
      <c r="B47" s="225" t="s">
        <v>73</v>
      </c>
      <c r="C47" s="236">
        <f t="shared" ref="C47:H47" si="4">SUM(C43:C46)</f>
        <v>152</v>
      </c>
      <c r="D47" s="236">
        <f t="shared" si="4"/>
        <v>22</v>
      </c>
      <c r="E47" s="236">
        <f t="shared" si="4"/>
        <v>54</v>
      </c>
      <c r="F47" s="236">
        <f t="shared" si="4"/>
        <v>8</v>
      </c>
      <c r="G47" s="236">
        <f t="shared" si="4"/>
        <v>4</v>
      </c>
      <c r="H47" s="236">
        <f t="shared" si="4"/>
        <v>240</v>
      </c>
      <c r="I47" s="200"/>
      <c r="J47" s="200"/>
      <c r="K47" s="200"/>
      <c r="L47" s="200"/>
      <c r="M47" s="200"/>
      <c r="N47" s="200"/>
    </row>
    <row r="48" spans="2:14" ht="15" thickTop="1" x14ac:dyDescent="0.3">
      <c r="B48" s="238"/>
      <c r="C48" s="238"/>
      <c r="D48" s="238"/>
      <c r="E48" s="238"/>
      <c r="F48" s="238"/>
      <c r="G48" s="238"/>
      <c r="H48" s="238"/>
      <c r="I48" s="200"/>
      <c r="J48" s="200"/>
      <c r="K48" s="200"/>
      <c r="L48" s="200"/>
      <c r="M48" s="200"/>
      <c r="N48" s="200"/>
    </row>
    <row r="49" spans="2:14" x14ac:dyDescent="0.3">
      <c r="B49" s="238"/>
      <c r="C49" s="328" t="s">
        <v>180</v>
      </c>
      <c r="D49" s="328"/>
      <c r="E49" s="328"/>
      <c r="F49" s="328"/>
      <c r="G49" s="328"/>
      <c r="H49" s="245"/>
      <c r="I49" s="218"/>
      <c r="J49" s="337"/>
      <c r="K49" s="337"/>
      <c r="L49" s="337"/>
      <c r="M49" s="337"/>
      <c r="N49" s="337"/>
    </row>
    <row r="50" spans="2:14" x14ac:dyDescent="0.3">
      <c r="B50" s="238"/>
      <c r="C50" s="329" t="s">
        <v>24</v>
      </c>
      <c r="D50" s="329"/>
      <c r="E50" s="329"/>
      <c r="F50" s="329"/>
      <c r="G50" s="329"/>
      <c r="H50" s="245"/>
      <c r="I50" s="218"/>
      <c r="J50" s="337"/>
      <c r="K50" s="337"/>
      <c r="L50" s="337"/>
      <c r="M50" s="337"/>
      <c r="N50" s="337"/>
    </row>
    <row r="51" spans="2:14" ht="29.4" x14ac:dyDescent="0.3">
      <c r="B51" s="238"/>
      <c r="C51" s="239" t="s">
        <v>71</v>
      </c>
      <c r="D51" s="239" t="s">
        <v>51</v>
      </c>
      <c r="E51" s="239" t="s">
        <v>178</v>
      </c>
      <c r="F51" s="239" t="s">
        <v>4</v>
      </c>
      <c r="G51" s="239" t="s">
        <v>133</v>
      </c>
      <c r="H51" s="239"/>
      <c r="I51" s="218"/>
      <c r="J51" s="219"/>
      <c r="K51" s="219"/>
      <c r="L51" s="219"/>
      <c r="M51" s="219"/>
      <c r="N51" s="219"/>
    </row>
    <row r="52" spans="2:14" x14ac:dyDescent="0.3">
      <c r="B52" s="238" t="s">
        <v>117</v>
      </c>
      <c r="C52" s="240">
        <v>93</v>
      </c>
      <c r="D52" s="240">
        <v>0</v>
      </c>
      <c r="E52" s="240">
        <v>4</v>
      </c>
      <c r="F52" s="240">
        <v>0</v>
      </c>
      <c r="G52" s="240">
        <f>SUM(C52:F52)</f>
        <v>97</v>
      </c>
      <c r="H52" s="238"/>
      <c r="I52" s="218"/>
      <c r="J52" s="220"/>
      <c r="K52" s="220"/>
      <c r="L52" s="220"/>
      <c r="M52" s="220"/>
      <c r="N52" s="220"/>
    </row>
    <row r="53" spans="2:14" x14ac:dyDescent="0.3">
      <c r="B53" s="238" t="s">
        <v>111</v>
      </c>
      <c r="C53" s="241">
        <v>38</v>
      </c>
      <c r="D53" s="241">
        <v>0</v>
      </c>
      <c r="E53" s="241">
        <v>14</v>
      </c>
      <c r="F53" s="241">
        <v>0</v>
      </c>
      <c r="G53" s="241">
        <f>SUM(C53:F53)</f>
        <v>52</v>
      </c>
      <c r="H53" s="238"/>
      <c r="I53" s="218"/>
      <c r="J53" s="221"/>
      <c r="K53" s="221"/>
      <c r="L53" s="221"/>
      <c r="M53" s="221"/>
      <c r="N53" s="221"/>
    </row>
    <row r="54" spans="2:14" x14ac:dyDescent="0.3">
      <c r="B54" s="238" t="s">
        <v>109</v>
      </c>
      <c r="C54" s="241">
        <v>28</v>
      </c>
      <c r="D54" s="241">
        <v>0</v>
      </c>
      <c r="E54" s="241">
        <v>9</v>
      </c>
      <c r="F54" s="241">
        <v>0</v>
      </c>
      <c r="G54" s="241">
        <f>SUM(C54:F54)</f>
        <v>37</v>
      </c>
      <c r="H54" s="238"/>
      <c r="I54" s="218"/>
      <c r="J54" s="221"/>
      <c r="K54" s="221"/>
      <c r="L54" s="221"/>
      <c r="M54" s="221"/>
      <c r="N54" s="221"/>
    </row>
    <row r="55" spans="2:14" x14ac:dyDescent="0.3">
      <c r="B55" s="238" t="s">
        <v>193</v>
      </c>
      <c r="C55" s="241">
        <v>-58</v>
      </c>
      <c r="D55" s="241">
        <v>44</v>
      </c>
      <c r="E55" s="241">
        <v>0</v>
      </c>
      <c r="F55" s="241">
        <v>5</v>
      </c>
      <c r="G55" s="241">
        <f>SUM(C55:F55)</f>
        <v>-9</v>
      </c>
      <c r="H55" s="238"/>
      <c r="I55" s="218"/>
      <c r="J55" s="221"/>
      <c r="K55" s="221"/>
      <c r="L55" s="221"/>
      <c r="M55" s="221"/>
      <c r="N55" s="221"/>
    </row>
    <row r="56" spans="2:14" ht="15" thickBot="1" x14ac:dyDescent="0.35">
      <c r="B56" s="238" t="s">
        <v>73</v>
      </c>
      <c r="C56" s="242">
        <f>SUM(C52:C55)</f>
        <v>101</v>
      </c>
      <c r="D56" s="242">
        <f>SUM(D52:D55)</f>
        <v>44</v>
      </c>
      <c r="E56" s="242">
        <f>SUM(E52:E55)</f>
        <v>27</v>
      </c>
      <c r="F56" s="242">
        <f>SUM(F52:F55)</f>
        <v>5</v>
      </c>
      <c r="G56" s="242">
        <f>SUM(G52:G55)</f>
        <v>177</v>
      </c>
      <c r="H56" s="238"/>
      <c r="I56" s="218"/>
      <c r="J56" s="220"/>
      <c r="K56" s="220"/>
      <c r="L56" s="220"/>
      <c r="M56" s="220"/>
      <c r="N56" s="220"/>
    </row>
    <row r="57" spans="2:14" ht="15" thickTop="1" x14ac:dyDescent="0.3">
      <c r="B57" s="238"/>
      <c r="C57" s="238"/>
      <c r="D57" s="238"/>
      <c r="E57" s="238"/>
      <c r="F57" s="238"/>
      <c r="G57" s="238"/>
      <c r="H57" s="238"/>
      <c r="I57" s="222"/>
      <c r="J57" s="222"/>
      <c r="K57" s="222"/>
      <c r="L57" s="222"/>
      <c r="M57" s="222"/>
      <c r="N57" s="222"/>
    </row>
    <row r="58" spans="2:14" x14ac:dyDescent="0.3">
      <c r="B58" s="238"/>
      <c r="C58" s="328" t="s">
        <v>86</v>
      </c>
      <c r="D58" s="328"/>
      <c r="E58" s="328"/>
      <c r="F58" s="328"/>
      <c r="G58" s="328"/>
      <c r="H58" s="238"/>
      <c r="I58" s="218"/>
      <c r="J58" s="337"/>
      <c r="K58" s="337"/>
      <c r="L58" s="337"/>
      <c r="M58" s="337"/>
      <c r="N58" s="337"/>
    </row>
    <row r="59" spans="2:14" x14ac:dyDescent="0.3">
      <c r="B59" s="238"/>
      <c r="C59" s="329" t="s">
        <v>24</v>
      </c>
      <c r="D59" s="329"/>
      <c r="E59" s="329"/>
      <c r="F59" s="329"/>
      <c r="G59" s="329"/>
      <c r="H59" s="238"/>
      <c r="I59" s="218"/>
      <c r="J59" s="337"/>
      <c r="K59" s="337"/>
      <c r="L59" s="337"/>
      <c r="M59" s="337"/>
      <c r="N59" s="337"/>
    </row>
    <row r="60" spans="2:14" ht="27" x14ac:dyDescent="0.3">
      <c r="B60" s="238"/>
      <c r="C60" s="239" t="s">
        <v>71</v>
      </c>
      <c r="D60" s="239" t="s">
        <v>51</v>
      </c>
      <c r="E60" s="239" t="s">
        <v>72</v>
      </c>
      <c r="F60" s="239" t="s">
        <v>4</v>
      </c>
      <c r="G60" s="239" t="s">
        <v>119</v>
      </c>
      <c r="H60" s="238"/>
      <c r="I60" s="218"/>
      <c r="J60" s="219"/>
      <c r="K60" s="219"/>
      <c r="L60" s="219"/>
      <c r="M60" s="219"/>
      <c r="N60" s="219"/>
    </row>
    <row r="61" spans="2:14" x14ac:dyDescent="0.3">
      <c r="B61" s="238" t="s">
        <v>117</v>
      </c>
      <c r="C61" s="240">
        <v>60</v>
      </c>
      <c r="D61" s="240">
        <v>0</v>
      </c>
      <c r="E61" s="240">
        <v>0</v>
      </c>
      <c r="F61" s="240">
        <v>0</v>
      </c>
      <c r="G61" s="240">
        <f>SUM(C61:F61)</f>
        <v>60</v>
      </c>
      <c r="H61" s="238"/>
      <c r="I61" s="218"/>
      <c r="J61" s="220"/>
      <c r="K61" s="220"/>
      <c r="L61" s="220"/>
      <c r="M61" s="220"/>
      <c r="N61" s="220"/>
    </row>
    <row r="62" spans="2:14" x14ac:dyDescent="0.3">
      <c r="B62" s="238" t="s">
        <v>111</v>
      </c>
      <c r="C62" s="241">
        <v>20</v>
      </c>
      <c r="D62" s="241">
        <v>0</v>
      </c>
      <c r="E62" s="241">
        <v>2</v>
      </c>
      <c r="F62" s="241">
        <v>0</v>
      </c>
      <c r="G62" s="241">
        <f>SUM(C62:F62)</f>
        <v>22</v>
      </c>
      <c r="H62" s="238"/>
      <c r="I62" s="218"/>
      <c r="J62" s="220"/>
      <c r="K62" s="220"/>
      <c r="L62" s="220"/>
      <c r="M62" s="220"/>
      <c r="N62" s="220"/>
    </row>
    <row r="63" spans="2:14" x14ac:dyDescent="0.3">
      <c r="B63" s="238" t="s">
        <v>109</v>
      </c>
      <c r="C63" s="241">
        <v>18</v>
      </c>
      <c r="D63" s="241">
        <v>0</v>
      </c>
      <c r="E63" s="241">
        <v>0</v>
      </c>
      <c r="F63" s="241">
        <v>0</v>
      </c>
      <c r="G63" s="241">
        <f>SUM(C63:F63)</f>
        <v>18</v>
      </c>
      <c r="H63" s="238"/>
      <c r="I63" s="218"/>
      <c r="J63" s="221"/>
      <c r="K63" s="221"/>
      <c r="L63" s="221"/>
      <c r="M63" s="221"/>
      <c r="N63" s="221"/>
    </row>
    <row r="64" spans="2:14" x14ac:dyDescent="0.3">
      <c r="B64" s="238" t="s">
        <v>193</v>
      </c>
      <c r="C64" s="241">
        <v>-23</v>
      </c>
      <c r="D64" s="241">
        <v>15</v>
      </c>
      <c r="E64" s="241">
        <v>0</v>
      </c>
      <c r="F64" s="241">
        <v>1</v>
      </c>
      <c r="G64" s="241">
        <f>SUM(C64:F64)</f>
        <v>-7</v>
      </c>
      <c r="H64" s="238"/>
      <c r="I64" s="218"/>
      <c r="J64" s="221"/>
      <c r="K64" s="221"/>
      <c r="L64" s="221"/>
      <c r="M64" s="221"/>
      <c r="N64" s="221"/>
    </row>
    <row r="65" spans="2:14" ht="15" thickBot="1" x14ac:dyDescent="0.35">
      <c r="B65" s="238" t="s">
        <v>73</v>
      </c>
      <c r="C65" s="242">
        <f>SUM(C61:C64)</f>
        <v>75</v>
      </c>
      <c r="D65" s="242">
        <f>SUM(D61:D64)</f>
        <v>15</v>
      </c>
      <c r="E65" s="242">
        <f>SUM(E61:E64)</f>
        <v>2</v>
      </c>
      <c r="F65" s="242">
        <f>SUM(F61:F64)</f>
        <v>1</v>
      </c>
      <c r="G65" s="242">
        <f>SUM(G61:G64)</f>
        <v>93</v>
      </c>
      <c r="H65" s="238"/>
      <c r="I65" s="218"/>
      <c r="J65" s="221"/>
      <c r="K65" s="221"/>
      <c r="L65" s="221"/>
      <c r="M65" s="221"/>
      <c r="N65" s="221"/>
    </row>
    <row r="66" spans="2:14" ht="15" thickTop="1" x14ac:dyDescent="0.3">
      <c r="B66" s="238"/>
      <c r="C66" s="238"/>
      <c r="D66" s="238"/>
      <c r="E66" s="238"/>
      <c r="F66" s="238"/>
      <c r="G66" s="238"/>
      <c r="H66" s="246"/>
      <c r="I66" s="218"/>
      <c r="J66" s="220"/>
      <c r="K66" s="220"/>
      <c r="L66" s="220"/>
      <c r="M66" s="220"/>
      <c r="N66" s="220"/>
    </row>
    <row r="67" spans="2:14" x14ac:dyDescent="0.3">
      <c r="B67" s="238"/>
      <c r="C67" s="328" t="s">
        <v>87</v>
      </c>
      <c r="D67" s="328"/>
      <c r="E67" s="328"/>
      <c r="F67" s="328"/>
      <c r="G67" s="328"/>
      <c r="H67" s="238"/>
      <c r="I67" s="222"/>
      <c r="J67" s="222"/>
      <c r="K67" s="222"/>
      <c r="L67" s="222"/>
      <c r="M67" s="222"/>
      <c r="N67" s="222"/>
    </row>
    <row r="68" spans="2:14" x14ac:dyDescent="0.3">
      <c r="B68" s="238"/>
      <c r="C68" s="329" t="s">
        <v>24</v>
      </c>
      <c r="D68" s="329"/>
      <c r="E68" s="329"/>
      <c r="F68" s="329"/>
      <c r="G68" s="329"/>
      <c r="H68" s="238"/>
      <c r="I68" s="200"/>
      <c r="J68" s="200"/>
      <c r="K68" s="200"/>
      <c r="L68" s="200"/>
      <c r="M68" s="200"/>
      <c r="N68" s="200"/>
    </row>
    <row r="69" spans="2:14" ht="27" x14ac:dyDescent="0.3">
      <c r="B69" s="238"/>
      <c r="C69" s="239" t="s">
        <v>71</v>
      </c>
      <c r="D69" s="239" t="s">
        <v>51</v>
      </c>
      <c r="E69" s="239" t="s">
        <v>72</v>
      </c>
      <c r="F69" s="239" t="s">
        <v>4</v>
      </c>
      <c r="G69" s="239" t="s">
        <v>119</v>
      </c>
      <c r="H69" s="238"/>
      <c r="I69" s="200"/>
      <c r="J69" s="200"/>
      <c r="K69" s="200"/>
      <c r="L69" s="200"/>
      <c r="M69" s="200"/>
      <c r="N69" s="200"/>
    </row>
    <row r="70" spans="2:14" x14ac:dyDescent="0.3">
      <c r="B70" s="238" t="s">
        <v>117</v>
      </c>
      <c r="C70" s="240">
        <v>71</v>
      </c>
      <c r="D70" s="240">
        <v>0</v>
      </c>
      <c r="E70" s="240">
        <v>0</v>
      </c>
      <c r="F70" s="240">
        <v>0</v>
      </c>
      <c r="G70" s="240">
        <f>SUM(C70:F70)</f>
        <v>71</v>
      </c>
      <c r="H70" s="238"/>
      <c r="I70" s="200"/>
      <c r="J70" s="200"/>
      <c r="K70" s="200"/>
      <c r="L70" s="200"/>
      <c r="M70" s="200"/>
      <c r="N70" s="200"/>
    </row>
    <row r="71" spans="2:14" x14ac:dyDescent="0.3">
      <c r="B71" s="238" t="s">
        <v>111</v>
      </c>
      <c r="C71" s="241">
        <v>22</v>
      </c>
      <c r="D71" s="241">
        <v>0</v>
      </c>
      <c r="E71" s="241">
        <v>1</v>
      </c>
      <c r="F71" s="241">
        <v>0</v>
      </c>
      <c r="G71" s="241">
        <f>SUM(C71:F71)</f>
        <v>23</v>
      </c>
      <c r="H71" s="238"/>
      <c r="I71" s="200"/>
      <c r="J71" s="200"/>
      <c r="K71" s="200"/>
      <c r="L71" s="200"/>
      <c r="M71" s="200"/>
      <c r="N71" s="200"/>
    </row>
    <row r="72" spans="2:14" x14ac:dyDescent="0.3">
      <c r="B72" s="238" t="s">
        <v>109</v>
      </c>
      <c r="C72" s="241">
        <v>16</v>
      </c>
      <c r="D72" s="241">
        <v>0</v>
      </c>
      <c r="E72" s="241">
        <v>0</v>
      </c>
      <c r="F72" s="241">
        <v>0</v>
      </c>
      <c r="G72" s="241">
        <f>SUM(C72:F72)</f>
        <v>16</v>
      </c>
      <c r="H72" s="238"/>
      <c r="I72" s="200"/>
      <c r="J72" s="200"/>
      <c r="K72" s="200"/>
      <c r="L72" s="200"/>
      <c r="M72" s="200"/>
      <c r="N72" s="200"/>
    </row>
    <row r="73" spans="2:14" x14ac:dyDescent="0.3">
      <c r="B73" s="238" t="s">
        <v>193</v>
      </c>
      <c r="C73" s="241">
        <v>-20</v>
      </c>
      <c r="D73" s="241">
        <v>9</v>
      </c>
      <c r="E73" s="241">
        <v>0</v>
      </c>
      <c r="F73" s="241">
        <v>0</v>
      </c>
      <c r="G73" s="241">
        <f>SUM(C73:F73)</f>
        <v>-11</v>
      </c>
      <c r="H73" s="238"/>
      <c r="I73" s="200"/>
      <c r="J73" s="200"/>
      <c r="K73" s="200"/>
      <c r="L73" s="200"/>
      <c r="M73" s="200"/>
      <c r="N73" s="200"/>
    </row>
    <row r="74" spans="2:14" ht="15" thickBot="1" x14ac:dyDescent="0.35">
      <c r="B74" s="238" t="s">
        <v>73</v>
      </c>
      <c r="C74" s="242">
        <f>SUM(C70:C73)</f>
        <v>89</v>
      </c>
      <c r="D74" s="242">
        <f>SUM(D70:D73)</f>
        <v>9</v>
      </c>
      <c r="E74" s="242">
        <f>SUM(E70:E73)</f>
        <v>1</v>
      </c>
      <c r="F74" s="242">
        <f>SUM(F70:F73)</f>
        <v>0</v>
      </c>
      <c r="G74" s="242">
        <f>SUM(G70:G73)</f>
        <v>99</v>
      </c>
      <c r="H74" s="238"/>
      <c r="I74" s="200"/>
      <c r="J74" s="200"/>
      <c r="K74" s="200"/>
      <c r="L74" s="200"/>
      <c r="M74" s="200"/>
      <c r="N74" s="200"/>
    </row>
    <row r="75" spans="2:14" ht="15" thickTop="1" x14ac:dyDescent="0.3">
      <c r="B75" s="238"/>
      <c r="C75" s="238"/>
      <c r="D75" s="238"/>
      <c r="E75" s="238"/>
      <c r="F75" s="238"/>
      <c r="G75" s="238"/>
      <c r="H75" s="238"/>
      <c r="I75" s="200"/>
      <c r="J75" s="200"/>
      <c r="K75" s="200"/>
      <c r="L75" s="200"/>
      <c r="M75" s="200"/>
      <c r="N75" s="200"/>
    </row>
    <row r="76" spans="2:14" x14ac:dyDescent="0.3">
      <c r="B76" s="238"/>
      <c r="C76" s="238"/>
      <c r="D76" s="238"/>
      <c r="E76" s="238"/>
      <c r="F76" s="238"/>
      <c r="G76" s="238"/>
      <c r="H76" s="238"/>
      <c r="I76" s="200"/>
      <c r="J76" s="200"/>
      <c r="K76" s="200"/>
      <c r="L76" s="200"/>
      <c r="M76" s="200"/>
      <c r="N76" s="200"/>
    </row>
    <row r="77" spans="2:14" ht="30" customHeight="1" x14ac:dyDescent="0.3">
      <c r="B77" s="327" t="s">
        <v>189</v>
      </c>
      <c r="C77" s="327"/>
      <c r="D77" s="327"/>
      <c r="E77" s="327"/>
      <c r="F77" s="327"/>
      <c r="G77" s="327"/>
      <c r="H77" s="327"/>
      <c r="I77" s="200"/>
      <c r="J77" s="200"/>
      <c r="K77" s="200"/>
      <c r="L77" s="200"/>
      <c r="M77" s="200"/>
      <c r="N77" s="200"/>
    </row>
    <row r="78" spans="2:14" x14ac:dyDescent="0.3"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</row>
  </sheetData>
  <mergeCells count="22">
    <mergeCell ref="B77:H77"/>
    <mergeCell ref="C41:H41"/>
    <mergeCell ref="C32:H32"/>
    <mergeCell ref="B2:I2"/>
    <mergeCell ref="C31:H31"/>
    <mergeCell ref="C40:H40"/>
    <mergeCell ref="C22:G22"/>
    <mergeCell ref="C23:G23"/>
    <mergeCell ref="C68:G68"/>
    <mergeCell ref="C67:G67"/>
    <mergeCell ref="C13:H13"/>
    <mergeCell ref="C14:H14"/>
    <mergeCell ref="C5:H5"/>
    <mergeCell ref="C4:H4"/>
    <mergeCell ref="J58:N58"/>
    <mergeCell ref="J59:N59"/>
    <mergeCell ref="J49:N49"/>
    <mergeCell ref="J50:N50"/>
    <mergeCell ref="C49:G49"/>
    <mergeCell ref="C59:G59"/>
    <mergeCell ref="C50:G50"/>
    <mergeCell ref="C58:G58"/>
  </mergeCells>
  <pageMargins left="0.7" right="0.7" top="0.75" bottom="0.75" header="0.3" footer="0.3"/>
  <pageSetup scale="4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4"/>
  <sheetViews>
    <sheetView showGridLines="0" topLeftCell="B1" zoomScale="80" zoomScaleNormal="80" workbookViewId="0"/>
  </sheetViews>
  <sheetFormatPr defaultRowHeight="14.4" x14ac:dyDescent="0.3"/>
  <cols>
    <col min="1" max="1" width="0" hidden="1" customWidth="1"/>
    <col min="2" max="2" width="2.44140625" style="184" customWidth="1"/>
    <col min="3" max="3" width="51.88671875" customWidth="1"/>
    <col min="4" max="9" width="18.5546875" customWidth="1"/>
    <col min="10" max="10" width="25" customWidth="1"/>
    <col min="11" max="11" width="18.88671875" customWidth="1"/>
    <col min="12" max="12" width="15.6640625" customWidth="1"/>
    <col min="13" max="13" width="17" customWidth="1"/>
    <col min="14" max="14" width="17.109375" customWidth="1"/>
    <col min="15" max="15" width="19.5546875" customWidth="1"/>
    <col min="16" max="16" width="17" customWidth="1"/>
    <col min="17" max="17" width="13.44140625" customWidth="1"/>
  </cols>
  <sheetData>
    <row r="1" spans="3:14" s="5" customFormat="1" x14ac:dyDescent="0.3"/>
    <row r="2" spans="3:14" s="5" customFormat="1" ht="31.2" x14ac:dyDescent="0.6">
      <c r="C2" s="321" t="s">
        <v>84</v>
      </c>
      <c r="D2" s="321"/>
      <c r="E2" s="321"/>
      <c r="F2" s="321"/>
      <c r="G2" s="321"/>
      <c r="H2" s="321"/>
      <c r="I2" s="171"/>
      <c r="J2" s="169"/>
      <c r="K2" s="169"/>
      <c r="L2" s="173"/>
      <c r="M2" s="169"/>
      <c r="N2" s="169"/>
    </row>
    <row r="3" spans="3:14" x14ac:dyDescent="0.3">
      <c r="C3" s="194"/>
      <c r="D3" s="194"/>
      <c r="E3" s="194"/>
      <c r="F3" s="194"/>
      <c r="G3" s="194"/>
      <c r="H3" s="194"/>
    </row>
    <row r="4" spans="3:14" x14ac:dyDescent="0.3">
      <c r="C4" s="225"/>
      <c r="D4" s="338" t="s">
        <v>164</v>
      </c>
      <c r="E4" s="338"/>
      <c r="F4" s="338"/>
      <c r="G4" s="338"/>
      <c r="H4" s="338"/>
      <c r="I4" s="338"/>
      <c r="J4" s="282"/>
    </row>
    <row r="5" spans="3:14" x14ac:dyDescent="0.3">
      <c r="C5" s="225"/>
      <c r="D5" s="329" t="s">
        <v>96</v>
      </c>
      <c r="E5" s="329"/>
      <c r="F5" s="329"/>
      <c r="G5" s="329"/>
      <c r="H5" s="329"/>
      <c r="I5" s="329"/>
      <c r="J5" s="282"/>
    </row>
    <row r="6" spans="3:14" ht="46.5" customHeight="1" x14ac:dyDescent="0.3">
      <c r="C6" s="225"/>
      <c r="D6" s="226" t="s">
        <v>74</v>
      </c>
      <c r="E6" s="227" t="s">
        <v>51</v>
      </c>
      <c r="F6" s="227" t="s">
        <v>72</v>
      </c>
      <c r="G6" s="227" t="s">
        <v>4</v>
      </c>
      <c r="H6" s="227" t="s">
        <v>134</v>
      </c>
      <c r="I6" s="227" t="s">
        <v>75</v>
      </c>
    </row>
    <row r="7" spans="3:14" x14ac:dyDescent="0.3">
      <c r="C7" s="225" t="s">
        <v>41</v>
      </c>
      <c r="D7" s="304">
        <v>151</v>
      </c>
      <c r="E7" s="305">
        <v>21</v>
      </c>
      <c r="F7" s="305">
        <v>76</v>
      </c>
      <c r="G7" s="305">
        <v>6</v>
      </c>
      <c r="H7" s="305">
        <v>2</v>
      </c>
      <c r="I7" s="304">
        <f t="shared" ref="I7:I12" si="0">SUM(D7:H7)</f>
        <v>256</v>
      </c>
    </row>
    <row r="8" spans="3:14" x14ac:dyDescent="0.3">
      <c r="C8" s="225" t="s">
        <v>79</v>
      </c>
      <c r="D8" s="306">
        <v>-35</v>
      </c>
      <c r="E8" s="302">
        <v>0</v>
      </c>
      <c r="F8" s="302">
        <v>0</v>
      </c>
      <c r="G8" s="302">
        <v>0</v>
      </c>
      <c r="H8" s="302">
        <v>0</v>
      </c>
      <c r="I8" s="306">
        <f t="shared" si="0"/>
        <v>-35</v>
      </c>
    </row>
    <row r="9" spans="3:14" x14ac:dyDescent="0.3">
      <c r="C9" s="231" t="s">
        <v>88</v>
      </c>
      <c r="D9" s="307">
        <f>D7+D8</f>
        <v>116</v>
      </c>
      <c r="E9" s="308">
        <f>SUM(E7:E8)</f>
        <v>21</v>
      </c>
      <c r="F9" s="308">
        <f>SUM(F7:F8)</f>
        <v>76</v>
      </c>
      <c r="G9" s="308">
        <f>SUM(G7:G8)</f>
        <v>6</v>
      </c>
      <c r="H9" s="308">
        <v>2</v>
      </c>
      <c r="I9" s="307">
        <f t="shared" si="0"/>
        <v>221</v>
      </c>
    </row>
    <row r="10" spans="3:14" ht="16.2" x14ac:dyDescent="0.3">
      <c r="C10" s="225" t="s">
        <v>169</v>
      </c>
      <c r="D10" s="306">
        <v>-37</v>
      </c>
      <c r="E10" s="302">
        <v>-8</v>
      </c>
      <c r="F10" s="302">
        <v>-30</v>
      </c>
      <c r="G10" s="302">
        <f>-G9*0.39</f>
        <v>-2.34</v>
      </c>
      <c r="H10" s="302">
        <v>-1</v>
      </c>
      <c r="I10" s="306">
        <f t="shared" si="0"/>
        <v>-78.34</v>
      </c>
    </row>
    <row r="11" spans="3:14" x14ac:dyDescent="0.3">
      <c r="C11" s="225" t="s">
        <v>5</v>
      </c>
      <c r="D11" s="309">
        <f>D9+D10</f>
        <v>79</v>
      </c>
      <c r="E11" s="310">
        <f>E9+E10</f>
        <v>13</v>
      </c>
      <c r="F11" s="310">
        <f>F9+F10</f>
        <v>46</v>
      </c>
      <c r="G11" s="310">
        <f>G9+G10</f>
        <v>3.66</v>
      </c>
      <c r="H11" s="310">
        <v>1</v>
      </c>
      <c r="I11" s="309">
        <f t="shared" si="0"/>
        <v>142.66</v>
      </c>
    </row>
    <row r="12" spans="3:14" x14ac:dyDescent="0.3">
      <c r="C12" s="231" t="s">
        <v>176</v>
      </c>
      <c r="D12" s="311">
        <v>-3</v>
      </c>
      <c r="E12" s="312">
        <v>0</v>
      </c>
      <c r="F12" s="312">
        <v>0</v>
      </c>
      <c r="G12" s="312">
        <v>0</v>
      </c>
      <c r="H12" s="312">
        <v>0</v>
      </c>
      <c r="I12" s="311">
        <f t="shared" si="0"/>
        <v>-3</v>
      </c>
    </row>
    <row r="13" spans="3:14" ht="15" thickBot="1" x14ac:dyDescent="0.35">
      <c r="C13" s="225" t="s">
        <v>85</v>
      </c>
      <c r="D13" s="313">
        <f>D11-D12</f>
        <v>82</v>
      </c>
      <c r="E13" s="303">
        <f>E11-E12</f>
        <v>13</v>
      </c>
      <c r="F13" s="303">
        <f>F11-F12</f>
        <v>46</v>
      </c>
      <c r="G13" s="303">
        <f>G11-G12</f>
        <v>3.66</v>
      </c>
      <c r="H13" s="303">
        <v>1</v>
      </c>
      <c r="I13" s="313">
        <f>I11-I12</f>
        <v>145.66</v>
      </c>
    </row>
    <row r="14" spans="3:14" ht="15" thickTop="1" x14ac:dyDescent="0.3">
      <c r="C14" s="225"/>
      <c r="D14" s="306"/>
      <c r="E14" s="302"/>
      <c r="F14" s="302"/>
      <c r="G14" s="302"/>
      <c r="H14" s="302"/>
      <c r="I14" s="306"/>
    </row>
    <row r="15" spans="3:14" ht="27" x14ac:dyDescent="0.3">
      <c r="C15" s="231" t="s">
        <v>120</v>
      </c>
      <c r="D15" s="283">
        <v>0.53</v>
      </c>
      <c r="E15" s="235">
        <v>0.08</v>
      </c>
      <c r="F15" s="235">
        <v>0.3</v>
      </c>
      <c r="G15" s="235">
        <v>0.03</v>
      </c>
      <c r="H15" s="235">
        <v>0.01</v>
      </c>
      <c r="I15" s="271">
        <f>SUM(D15:H15)</f>
        <v>0.95</v>
      </c>
    </row>
    <row r="16" spans="3:14" x14ac:dyDescent="0.3">
      <c r="C16" s="225" t="s">
        <v>76</v>
      </c>
      <c r="D16" s="306">
        <v>154</v>
      </c>
      <c r="E16" s="302">
        <v>154</v>
      </c>
      <c r="F16" s="302">
        <v>154</v>
      </c>
      <c r="G16" s="302">
        <v>154</v>
      </c>
      <c r="H16" s="302">
        <v>154</v>
      </c>
      <c r="I16" s="306">
        <v>154</v>
      </c>
    </row>
    <row r="17" spans="3:9" x14ac:dyDescent="0.3">
      <c r="C17" s="225"/>
      <c r="D17" s="314"/>
      <c r="E17" s="315"/>
      <c r="F17" s="315"/>
      <c r="G17" s="315"/>
      <c r="H17" s="315"/>
      <c r="I17" s="314"/>
    </row>
    <row r="18" spans="3:9" x14ac:dyDescent="0.3">
      <c r="C18" s="225"/>
      <c r="D18" s="314"/>
      <c r="E18" s="315"/>
      <c r="F18" s="315"/>
      <c r="G18" s="315"/>
      <c r="H18" s="315"/>
      <c r="I18" s="314"/>
    </row>
    <row r="19" spans="3:9" x14ac:dyDescent="0.3">
      <c r="C19" s="225" t="s">
        <v>112</v>
      </c>
      <c r="D19" s="316">
        <v>116</v>
      </c>
      <c r="E19" s="317">
        <v>21</v>
      </c>
      <c r="F19" s="317">
        <v>76</v>
      </c>
      <c r="G19" s="317">
        <v>6</v>
      </c>
      <c r="H19" s="317">
        <v>2</v>
      </c>
      <c r="I19" s="316">
        <f>SUM(D19:H19)</f>
        <v>221</v>
      </c>
    </row>
    <row r="20" spans="3:9" x14ac:dyDescent="0.3">
      <c r="C20" s="225" t="s">
        <v>31</v>
      </c>
      <c r="D20" s="306">
        <v>16</v>
      </c>
      <c r="E20" s="302">
        <v>0</v>
      </c>
      <c r="F20" s="302">
        <v>0</v>
      </c>
      <c r="G20" s="302">
        <v>0</v>
      </c>
      <c r="H20" s="302">
        <v>0</v>
      </c>
      <c r="I20" s="306">
        <f>SUM(D20:H20)</f>
        <v>16</v>
      </c>
    </row>
    <row r="21" spans="3:9" x14ac:dyDescent="0.3">
      <c r="C21" s="225" t="s">
        <v>89</v>
      </c>
      <c r="D21" s="306">
        <v>78</v>
      </c>
      <c r="E21" s="302">
        <v>0</v>
      </c>
      <c r="F21" s="302">
        <v>-76</v>
      </c>
      <c r="G21" s="302">
        <v>0</v>
      </c>
      <c r="H21" s="302">
        <v>-2</v>
      </c>
      <c r="I21" s="306">
        <f>SUM(D21:H21)</f>
        <v>0</v>
      </c>
    </row>
    <row r="22" spans="3:9" x14ac:dyDescent="0.3">
      <c r="C22" s="225" t="s">
        <v>12</v>
      </c>
      <c r="D22" s="306">
        <v>35</v>
      </c>
      <c r="E22" s="302">
        <v>0</v>
      </c>
      <c r="F22" s="302">
        <v>0</v>
      </c>
      <c r="G22" s="302">
        <v>0</v>
      </c>
      <c r="H22" s="302">
        <v>0</v>
      </c>
      <c r="I22" s="306">
        <f>SUM(D22:H22)</f>
        <v>35</v>
      </c>
    </row>
    <row r="23" spans="3:9" ht="15" thickBot="1" x14ac:dyDescent="0.35">
      <c r="C23" s="225" t="s">
        <v>77</v>
      </c>
      <c r="D23" s="313">
        <f t="shared" ref="D23:H23" si="1">SUM(D19:D22)</f>
        <v>245</v>
      </c>
      <c r="E23" s="303">
        <f t="shared" si="1"/>
        <v>21</v>
      </c>
      <c r="F23" s="303">
        <f t="shared" si="1"/>
        <v>0</v>
      </c>
      <c r="G23" s="303">
        <f t="shared" si="1"/>
        <v>6</v>
      </c>
      <c r="H23" s="303">
        <f t="shared" si="1"/>
        <v>0</v>
      </c>
      <c r="I23" s="313">
        <f>SUM(I19:I22)</f>
        <v>272</v>
      </c>
    </row>
    <row r="24" spans="3:9" ht="15" thickTop="1" x14ac:dyDescent="0.3">
      <c r="C24" s="225"/>
      <c r="D24" s="225"/>
      <c r="E24" s="225"/>
      <c r="F24" s="225"/>
      <c r="G24" s="225"/>
      <c r="H24" s="225"/>
    </row>
    <row r="25" spans="3:9" s="184" customFormat="1" x14ac:dyDescent="0.3">
      <c r="C25" s="225"/>
      <c r="D25" s="225"/>
      <c r="E25" s="225"/>
      <c r="F25" s="225"/>
      <c r="G25" s="225"/>
      <c r="H25" s="225"/>
    </row>
    <row r="26" spans="3:9" x14ac:dyDescent="0.3">
      <c r="C26" s="225"/>
      <c r="D26" s="338" t="s">
        <v>180</v>
      </c>
      <c r="E26" s="338"/>
      <c r="F26" s="338"/>
      <c r="G26" s="338"/>
      <c r="H26" s="338"/>
      <c r="I26" s="282"/>
    </row>
    <row r="27" spans="3:9" x14ac:dyDescent="0.3">
      <c r="C27" s="225"/>
      <c r="D27" s="329" t="s">
        <v>96</v>
      </c>
      <c r="E27" s="329"/>
      <c r="F27" s="329"/>
      <c r="G27" s="329"/>
      <c r="H27" s="329"/>
      <c r="I27" s="282"/>
    </row>
    <row r="28" spans="3:9" ht="46.5" customHeight="1" x14ac:dyDescent="0.3">
      <c r="C28" s="225"/>
      <c r="D28" s="226" t="s">
        <v>74</v>
      </c>
      <c r="E28" s="227" t="s">
        <v>51</v>
      </c>
      <c r="F28" s="227" t="s">
        <v>183</v>
      </c>
      <c r="G28" s="227" t="s">
        <v>4</v>
      </c>
      <c r="H28" s="227" t="s">
        <v>75</v>
      </c>
    </row>
    <row r="29" spans="3:9" x14ac:dyDescent="0.3">
      <c r="C29" s="225" t="s">
        <v>41</v>
      </c>
      <c r="D29" s="265">
        <v>101</v>
      </c>
      <c r="E29" s="266">
        <v>44</v>
      </c>
      <c r="F29" s="266">
        <v>27</v>
      </c>
      <c r="G29" s="266">
        <v>5</v>
      </c>
      <c r="H29" s="265">
        <v>177</v>
      </c>
      <c r="I29" s="151"/>
    </row>
    <row r="30" spans="3:9" ht="28.5" customHeight="1" x14ac:dyDescent="0.3">
      <c r="C30" s="225" t="s">
        <v>79</v>
      </c>
      <c r="D30" s="269">
        <v>-26</v>
      </c>
      <c r="E30" s="229">
        <v>0</v>
      </c>
      <c r="F30" s="229">
        <v>0</v>
      </c>
      <c r="G30" s="229">
        <v>0</v>
      </c>
      <c r="H30" s="269">
        <f>SUM(D30:G30)</f>
        <v>-26</v>
      </c>
    </row>
    <row r="31" spans="3:9" x14ac:dyDescent="0.3">
      <c r="C31" s="231" t="s">
        <v>88</v>
      </c>
      <c r="D31" s="230">
        <f>D29+D30</f>
        <v>75</v>
      </c>
      <c r="E31" s="267">
        <f>SUM(E29:E30)</f>
        <v>44</v>
      </c>
      <c r="F31" s="267">
        <f>SUM(F29:F30)</f>
        <v>27</v>
      </c>
      <c r="G31" s="267">
        <f>SUM(G29:G30)</f>
        <v>5</v>
      </c>
      <c r="H31" s="230">
        <v>151</v>
      </c>
    </row>
    <row r="32" spans="3:9" ht="16.2" x14ac:dyDescent="0.3">
      <c r="C32" s="225" t="s">
        <v>170</v>
      </c>
      <c r="D32" s="269">
        <v>17</v>
      </c>
      <c r="E32" s="229">
        <v>-11</v>
      </c>
      <c r="F32" s="229">
        <v>-11</v>
      </c>
      <c r="G32" s="229">
        <v>-2</v>
      </c>
      <c r="H32" s="269">
        <f>SUM(D32:G32)</f>
        <v>-7</v>
      </c>
    </row>
    <row r="33" spans="3:10" x14ac:dyDescent="0.3">
      <c r="C33" s="225" t="s">
        <v>5</v>
      </c>
      <c r="D33" s="232">
        <f>D31+D32</f>
        <v>92</v>
      </c>
      <c r="E33" s="268">
        <f>E31+E32</f>
        <v>33</v>
      </c>
      <c r="F33" s="268">
        <f>F31+F32</f>
        <v>16</v>
      </c>
      <c r="G33" s="268">
        <f>G31+G32</f>
        <v>3</v>
      </c>
      <c r="H33" s="232">
        <f>SUM(D33:G33)</f>
        <v>144</v>
      </c>
    </row>
    <row r="34" spans="3:10" x14ac:dyDescent="0.3">
      <c r="C34" s="231" t="s">
        <v>177</v>
      </c>
      <c r="D34" s="270">
        <v>1</v>
      </c>
      <c r="E34" s="233">
        <v>0</v>
      </c>
      <c r="F34" s="233">
        <v>0</v>
      </c>
      <c r="G34" s="233">
        <v>0</v>
      </c>
      <c r="H34" s="270">
        <f>SUM(D34:G34)</f>
        <v>1</v>
      </c>
    </row>
    <row r="35" spans="3:10" ht="15" thickBot="1" x14ac:dyDescent="0.35">
      <c r="C35" s="225" t="s">
        <v>85</v>
      </c>
      <c r="D35" s="234">
        <f t="shared" ref="D35:H35" si="2">D33-D34</f>
        <v>91</v>
      </c>
      <c r="E35" s="236">
        <f t="shared" si="2"/>
        <v>33</v>
      </c>
      <c r="F35" s="236">
        <f t="shared" si="2"/>
        <v>16</v>
      </c>
      <c r="G35" s="236">
        <f>G33-G34</f>
        <v>3</v>
      </c>
      <c r="H35" s="234">
        <f t="shared" si="2"/>
        <v>143</v>
      </c>
    </row>
    <row r="36" spans="3:10" ht="15" thickTop="1" x14ac:dyDescent="0.3">
      <c r="C36" s="225"/>
      <c r="D36" s="269"/>
      <c r="E36" s="229"/>
      <c r="F36" s="229"/>
      <c r="G36" s="229"/>
      <c r="H36" s="269"/>
    </row>
    <row r="37" spans="3:10" ht="27" x14ac:dyDescent="0.3">
      <c r="C37" s="231" t="s">
        <v>120</v>
      </c>
      <c r="D37" s="274">
        <v>0.8</v>
      </c>
      <c r="E37" s="235">
        <v>0.28999999999999998</v>
      </c>
      <c r="F37" s="235">
        <v>0.14000000000000001</v>
      </c>
      <c r="G37" s="235">
        <v>0.03</v>
      </c>
      <c r="H37" s="271">
        <f>H35/H38</f>
        <v>1.2543859649122806</v>
      </c>
    </row>
    <row r="38" spans="3:10" x14ac:dyDescent="0.3">
      <c r="C38" s="225" t="s">
        <v>76</v>
      </c>
      <c r="D38" s="269">
        <v>114</v>
      </c>
      <c r="E38" s="229">
        <v>114</v>
      </c>
      <c r="F38" s="229">
        <v>114</v>
      </c>
      <c r="G38" s="229">
        <v>114</v>
      </c>
      <c r="H38" s="269">
        <v>114</v>
      </c>
    </row>
    <row r="39" spans="3:10" x14ac:dyDescent="0.3">
      <c r="C39" s="225"/>
      <c r="D39" s="272"/>
      <c r="E39" s="225"/>
      <c r="F39" s="225"/>
      <c r="G39" s="225"/>
      <c r="H39" s="272"/>
    </row>
    <row r="40" spans="3:10" x14ac:dyDescent="0.3">
      <c r="C40" s="225"/>
      <c r="D40" s="272"/>
      <c r="E40" s="225"/>
      <c r="F40" s="225"/>
      <c r="G40" s="225"/>
      <c r="H40" s="272"/>
    </row>
    <row r="41" spans="3:10" x14ac:dyDescent="0.3">
      <c r="C41" s="225" t="s">
        <v>112</v>
      </c>
      <c r="D41" s="275">
        <v>75</v>
      </c>
      <c r="E41" s="261">
        <v>44</v>
      </c>
      <c r="F41" s="261">
        <v>27</v>
      </c>
      <c r="G41" s="261">
        <v>5</v>
      </c>
      <c r="H41" s="273">
        <f>SUM(D41:G41)</f>
        <v>151</v>
      </c>
    </row>
    <row r="42" spans="3:10" x14ac:dyDescent="0.3">
      <c r="C42" s="225" t="s">
        <v>31</v>
      </c>
      <c r="D42" s="269">
        <v>10</v>
      </c>
      <c r="E42" s="229">
        <v>0</v>
      </c>
      <c r="F42" s="229">
        <v>0</v>
      </c>
      <c r="G42" s="229">
        <v>0</v>
      </c>
      <c r="H42" s="269">
        <f>SUM(D42:G42)</f>
        <v>10</v>
      </c>
    </row>
    <row r="43" spans="3:10" x14ac:dyDescent="0.3">
      <c r="C43" s="225" t="s">
        <v>89</v>
      </c>
      <c r="D43" s="269">
        <v>27</v>
      </c>
      <c r="E43" s="229">
        <v>0</v>
      </c>
      <c r="F43" s="229">
        <v>-27</v>
      </c>
      <c r="G43" s="229">
        <v>0</v>
      </c>
      <c r="H43" s="269">
        <f>SUM(D43:G43)</f>
        <v>0</v>
      </c>
    </row>
    <row r="44" spans="3:10" x14ac:dyDescent="0.3">
      <c r="C44" s="225" t="s">
        <v>12</v>
      </c>
      <c r="D44" s="269">
        <v>25</v>
      </c>
      <c r="E44" s="229">
        <v>0</v>
      </c>
      <c r="F44" s="229">
        <v>0</v>
      </c>
      <c r="G44" s="229">
        <v>0</v>
      </c>
      <c r="H44" s="269">
        <f>D44-E44-F44-G44</f>
        <v>25</v>
      </c>
    </row>
    <row r="45" spans="3:10" ht="15" thickBot="1" x14ac:dyDescent="0.35">
      <c r="C45" s="225" t="s">
        <v>77</v>
      </c>
      <c r="D45" s="234">
        <f t="shared" ref="D45:H45" si="3">SUM(D41:D44)</f>
        <v>137</v>
      </c>
      <c r="E45" s="236">
        <f t="shared" si="3"/>
        <v>44</v>
      </c>
      <c r="F45" s="236">
        <f>SUM(F41:F44)</f>
        <v>0</v>
      </c>
      <c r="G45" s="236">
        <f>SUM(G41:G44)</f>
        <v>5</v>
      </c>
      <c r="H45" s="234">
        <f t="shared" si="3"/>
        <v>186</v>
      </c>
    </row>
    <row r="46" spans="3:10" ht="15" thickTop="1" x14ac:dyDescent="0.3">
      <c r="C46" s="225"/>
      <c r="D46" s="225"/>
      <c r="E46" s="225"/>
      <c r="F46" s="225"/>
      <c r="G46" s="225"/>
      <c r="H46" s="225"/>
      <c r="I46" s="225"/>
    </row>
    <row r="47" spans="3:10" x14ac:dyDescent="0.3">
      <c r="C47" s="225"/>
      <c r="D47" s="225"/>
      <c r="E47" s="225"/>
      <c r="F47" s="225"/>
      <c r="G47" s="225"/>
      <c r="H47" s="225"/>
    </row>
    <row r="48" spans="3:10" s="184" customFormat="1" x14ac:dyDescent="0.3">
      <c r="C48" s="225"/>
      <c r="D48" s="338" t="s">
        <v>168</v>
      </c>
      <c r="E48" s="338"/>
      <c r="F48" s="338"/>
      <c r="G48" s="338"/>
      <c r="H48" s="338"/>
      <c r="I48" s="338"/>
      <c r="J48" s="338"/>
    </row>
    <row r="49" spans="3:10" s="184" customFormat="1" x14ac:dyDescent="0.3">
      <c r="C49" s="225"/>
      <c r="D49" s="330" t="s">
        <v>96</v>
      </c>
      <c r="E49" s="330"/>
      <c r="F49" s="330"/>
      <c r="G49" s="330"/>
      <c r="H49" s="330"/>
      <c r="I49" s="330"/>
      <c r="J49" s="330"/>
    </row>
    <row r="50" spans="3:10" s="184" customFormat="1" ht="46.5" customHeight="1" x14ac:dyDescent="0.3">
      <c r="C50" s="225"/>
      <c r="D50" s="226" t="s">
        <v>74</v>
      </c>
      <c r="E50" s="227" t="s">
        <v>51</v>
      </c>
      <c r="F50" s="227" t="s">
        <v>72</v>
      </c>
      <c r="G50" s="227" t="s">
        <v>4</v>
      </c>
      <c r="H50" s="227" t="s">
        <v>134</v>
      </c>
      <c r="I50" s="227" t="s">
        <v>135</v>
      </c>
      <c r="J50" s="227" t="s">
        <v>75</v>
      </c>
    </row>
    <row r="51" spans="3:10" s="184" customFormat="1" x14ac:dyDescent="0.3">
      <c r="C51" s="225" t="s">
        <v>41</v>
      </c>
      <c r="D51" s="304">
        <v>458</v>
      </c>
      <c r="E51" s="305">
        <v>56</v>
      </c>
      <c r="F51" s="305">
        <v>212</v>
      </c>
      <c r="G51" s="305">
        <v>25</v>
      </c>
      <c r="H51" s="305">
        <v>11</v>
      </c>
      <c r="I51" s="305">
        <v>0</v>
      </c>
      <c r="J51" s="304">
        <f t="shared" ref="J51:J56" si="4">SUM(D51:I51)</f>
        <v>762</v>
      </c>
    </row>
    <row r="52" spans="3:10" s="184" customFormat="1" ht="28.5" customHeight="1" x14ac:dyDescent="0.3">
      <c r="C52" s="225" t="s">
        <v>79</v>
      </c>
      <c r="D52" s="306">
        <v>-99</v>
      </c>
      <c r="E52" s="302">
        <v>0</v>
      </c>
      <c r="F52" s="302">
        <v>0</v>
      </c>
      <c r="G52" s="302">
        <v>0</v>
      </c>
      <c r="H52" s="302">
        <v>0</v>
      </c>
      <c r="I52" s="302">
        <v>1</v>
      </c>
      <c r="J52" s="306">
        <f t="shared" si="4"/>
        <v>-98</v>
      </c>
    </row>
    <row r="53" spans="3:10" s="184" customFormat="1" x14ac:dyDescent="0.3">
      <c r="C53" s="231" t="s">
        <v>88</v>
      </c>
      <c r="D53" s="307">
        <f>D51+D52</f>
        <v>359</v>
      </c>
      <c r="E53" s="308">
        <f>SUM(E51:E52)</f>
        <v>56</v>
      </c>
      <c r="F53" s="308">
        <f>SUM(F51:F52)</f>
        <v>212</v>
      </c>
      <c r="G53" s="308">
        <f>SUM(G51:G52)</f>
        <v>25</v>
      </c>
      <c r="H53" s="308">
        <v>11</v>
      </c>
      <c r="I53" s="308">
        <v>1</v>
      </c>
      <c r="J53" s="307">
        <f t="shared" si="4"/>
        <v>664</v>
      </c>
    </row>
    <row r="54" spans="3:10" s="184" customFormat="1" ht="16.2" x14ac:dyDescent="0.3">
      <c r="C54" s="225" t="s">
        <v>169</v>
      </c>
      <c r="D54" s="306">
        <v>-108</v>
      </c>
      <c r="E54" s="302">
        <v>-22</v>
      </c>
      <c r="F54" s="302">
        <v>-82</v>
      </c>
      <c r="G54" s="302">
        <v>-10</v>
      </c>
      <c r="H54" s="302">
        <v>-4</v>
      </c>
      <c r="I54" s="302">
        <v>0</v>
      </c>
      <c r="J54" s="306">
        <f t="shared" si="4"/>
        <v>-226</v>
      </c>
    </row>
    <row r="55" spans="3:10" s="184" customFormat="1" x14ac:dyDescent="0.3">
      <c r="C55" s="225" t="s">
        <v>5</v>
      </c>
      <c r="D55" s="309">
        <f>D53+D54</f>
        <v>251</v>
      </c>
      <c r="E55" s="310">
        <f>E53+E54</f>
        <v>34</v>
      </c>
      <c r="F55" s="310">
        <f>F53+F54</f>
        <v>130</v>
      </c>
      <c r="G55" s="310">
        <f>G53+G54</f>
        <v>15</v>
      </c>
      <c r="H55" s="310">
        <v>7</v>
      </c>
      <c r="I55" s="310">
        <v>1</v>
      </c>
      <c r="J55" s="309">
        <f t="shared" si="4"/>
        <v>438</v>
      </c>
    </row>
    <row r="56" spans="3:10" s="184" customFormat="1" x14ac:dyDescent="0.3">
      <c r="C56" s="231" t="s">
        <v>176</v>
      </c>
      <c r="D56" s="311">
        <v>-1</v>
      </c>
      <c r="E56" s="312">
        <v>0</v>
      </c>
      <c r="F56" s="312">
        <v>0</v>
      </c>
      <c r="G56" s="312">
        <v>0</v>
      </c>
      <c r="H56" s="312">
        <v>0</v>
      </c>
      <c r="I56" s="312">
        <v>0</v>
      </c>
      <c r="J56" s="311">
        <f t="shared" si="4"/>
        <v>-1</v>
      </c>
    </row>
    <row r="57" spans="3:10" s="184" customFormat="1" ht="15" thickBot="1" x14ac:dyDescent="0.35">
      <c r="C57" s="225" t="s">
        <v>85</v>
      </c>
      <c r="D57" s="313">
        <f>D55-D56</f>
        <v>252</v>
      </c>
      <c r="E57" s="303">
        <f>E55-E56</f>
        <v>34</v>
      </c>
      <c r="F57" s="303">
        <f>F55-F56</f>
        <v>130</v>
      </c>
      <c r="G57" s="303">
        <f>G55-G56</f>
        <v>15</v>
      </c>
      <c r="H57" s="303">
        <v>7</v>
      </c>
      <c r="I57" s="303">
        <v>1</v>
      </c>
      <c r="J57" s="313">
        <f>J55-J56</f>
        <v>439</v>
      </c>
    </row>
    <row r="58" spans="3:10" s="184" customFormat="1" ht="15" thickTop="1" x14ac:dyDescent="0.3">
      <c r="C58" s="225"/>
      <c r="D58" s="306"/>
      <c r="E58" s="302"/>
      <c r="F58" s="302"/>
      <c r="G58" s="302"/>
      <c r="H58" s="302"/>
      <c r="I58" s="302"/>
      <c r="J58" s="306"/>
    </row>
    <row r="59" spans="3:10" s="184" customFormat="1" ht="27" x14ac:dyDescent="0.3">
      <c r="C59" s="231" t="s">
        <v>120</v>
      </c>
      <c r="D59" s="283">
        <v>1.65</v>
      </c>
      <c r="E59" s="235">
        <v>0.22</v>
      </c>
      <c r="F59" s="235">
        <v>0.85</v>
      </c>
      <c r="G59" s="235">
        <v>0.1</v>
      </c>
      <c r="H59" s="235">
        <v>0.04</v>
      </c>
      <c r="I59" s="235">
        <v>0.01</v>
      </c>
      <c r="J59" s="271">
        <f>SUM(D59:I59)</f>
        <v>2.8699999999999997</v>
      </c>
    </row>
    <row r="60" spans="3:10" s="184" customFormat="1" x14ac:dyDescent="0.3">
      <c r="C60" s="225" t="s">
        <v>76</v>
      </c>
      <c r="D60" s="306">
        <v>153</v>
      </c>
      <c r="E60" s="302">
        <v>153</v>
      </c>
      <c r="F60" s="302">
        <v>153</v>
      </c>
      <c r="G60" s="302">
        <v>153</v>
      </c>
      <c r="H60" s="302">
        <v>153</v>
      </c>
      <c r="I60" s="302">
        <v>153</v>
      </c>
      <c r="J60" s="306">
        <v>153</v>
      </c>
    </row>
    <row r="61" spans="3:10" s="184" customFormat="1" x14ac:dyDescent="0.3">
      <c r="C61" s="225"/>
      <c r="D61" s="314"/>
      <c r="E61" s="315"/>
      <c r="F61" s="315"/>
      <c r="G61" s="315"/>
      <c r="H61" s="315"/>
      <c r="I61" s="315"/>
      <c r="J61" s="314"/>
    </row>
    <row r="62" spans="3:10" s="184" customFormat="1" x14ac:dyDescent="0.3">
      <c r="C62" s="225"/>
      <c r="D62" s="314"/>
      <c r="E62" s="315"/>
      <c r="F62" s="315"/>
      <c r="G62" s="315"/>
      <c r="H62" s="315"/>
      <c r="I62" s="315"/>
      <c r="J62" s="314"/>
    </row>
    <row r="63" spans="3:10" s="184" customFormat="1" x14ac:dyDescent="0.3">
      <c r="C63" s="225" t="s">
        <v>112</v>
      </c>
      <c r="D63" s="316">
        <v>359</v>
      </c>
      <c r="E63" s="317">
        <v>56</v>
      </c>
      <c r="F63" s="317">
        <v>212</v>
      </c>
      <c r="G63" s="317">
        <v>25</v>
      </c>
      <c r="H63" s="317">
        <v>11</v>
      </c>
      <c r="I63" s="317">
        <v>1</v>
      </c>
      <c r="J63" s="316">
        <f>SUM(D63:I63)</f>
        <v>664</v>
      </c>
    </row>
    <row r="64" spans="3:10" s="184" customFormat="1" x14ac:dyDescent="0.3">
      <c r="C64" s="225" t="s">
        <v>31</v>
      </c>
      <c r="D64" s="306">
        <v>42</v>
      </c>
      <c r="E64" s="302">
        <v>0</v>
      </c>
      <c r="F64" s="302">
        <v>0</v>
      </c>
      <c r="G64" s="302">
        <v>0</v>
      </c>
      <c r="H64" s="302">
        <v>0</v>
      </c>
      <c r="I64" s="302">
        <v>0</v>
      </c>
      <c r="J64" s="306">
        <f>SUM(D64:I64)</f>
        <v>42</v>
      </c>
    </row>
    <row r="65" spans="3:10" s="184" customFormat="1" x14ac:dyDescent="0.3">
      <c r="C65" s="225" t="s">
        <v>89</v>
      </c>
      <c r="D65" s="306">
        <v>223</v>
      </c>
      <c r="E65" s="302">
        <v>0</v>
      </c>
      <c r="F65" s="302">
        <v>-212</v>
      </c>
      <c r="G65" s="302">
        <v>0</v>
      </c>
      <c r="H65" s="302">
        <v>-11</v>
      </c>
      <c r="I65" s="302">
        <v>0</v>
      </c>
      <c r="J65" s="306">
        <f>SUM(D65:I65)</f>
        <v>0</v>
      </c>
    </row>
    <row r="66" spans="3:10" s="184" customFormat="1" x14ac:dyDescent="0.3">
      <c r="C66" s="225" t="s">
        <v>12</v>
      </c>
      <c r="D66" s="306">
        <v>105</v>
      </c>
      <c r="E66" s="302">
        <v>0</v>
      </c>
      <c r="F66" s="302">
        <v>0</v>
      </c>
      <c r="G66" s="302">
        <v>0</v>
      </c>
      <c r="H66" s="302">
        <v>0</v>
      </c>
      <c r="I66" s="302">
        <v>0</v>
      </c>
      <c r="J66" s="306">
        <f>SUM(D66:I66)</f>
        <v>105</v>
      </c>
    </row>
    <row r="67" spans="3:10" s="184" customFormat="1" ht="15" thickBot="1" x14ac:dyDescent="0.35">
      <c r="C67" s="225" t="s">
        <v>77</v>
      </c>
      <c r="D67" s="313">
        <f t="shared" ref="D67:J67" si="5">SUM(D63:D66)</f>
        <v>729</v>
      </c>
      <c r="E67" s="303">
        <f t="shared" si="5"/>
        <v>56</v>
      </c>
      <c r="F67" s="303">
        <f t="shared" si="5"/>
        <v>0</v>
      </c>
      <c r="G67" s="303">
        <f t="shared" si="5"/>
        <v>25</v>
      </c>
      <c r="H67" s="303">
        <f t="shared" si="5"/>
        <v>0</v>
      </c>
      <c r="I67" s="303">
        <f t="shared" si="5"/>
        <v>1</v>
      </c>
      <c r="J67" s="313">
        <f t="shared" si="5"/>
        <v>811</v>
      </c>
    </row>
    <row r="68" spans="3:10" ht="15" thickTop="1" x14ac:dyDescent="0.3">
      <c r="D68" s="225"/>
      <c r="E68" s="225"/>
      <c r="F68" s="225"/>
      <c r="G68" s="225"/>
      <c r="H68" s="225"/>
    </row>
    <row r="69" spans="3:10" x14ac:dyDescent="0.3">
      <c r="C69" s="194"/>
      <c r="D69" s="194"/>
      <c r="E69" s="194"/>
      <c r="F69" s="194"/>
      <c r="G69" s="194"/>
      <c r="H69" s="194"/>
    </row>
    <row r="70" spans="3:10" s="184" customFormat="1" x14ac:dyDescent="0.3">
      <c r="C70" s="225"/>
      <c r="D70" s="338" t="s">
        <v>179</v>
      </c>
      <c r="E70" s="338"/>
      <c r="F70" s="338"/>
      <c r="G70" s="338"/>
      <c r="H70" s="338"/>
      <c r="I70" s="338"/>
    </row>
    <row r="71" spans="3:10" s="184" customFormat="1" x14ac:dyDescent="0.3">
      <c r="C71" s="225"/>
      <c r="D71" s="330" t="s">
        <v>96</v>
      </c>
      <c r="E71" s="330"/>
      <c r="F71" s="330"/>
      <c r="G71" s="330"/>
      <c r="H71" s="330"/>
      <c r="I71" s="330"/>
    </row>
    <row r="72" spans="3:10" s="184" customFormat="1" ht="46.5" customHeight="1" x14ac:dyDescent="0.3">
      <c r="C72" s="225"/>
      <c r="D72" s="226" t="s">
        <v>74</v>
      </c>
      <c r="E72" s="227" t="s">
        <v>51</v>
      </c>
      <c r="F72" s="227" t="s">
        <v>183</v>
      </c>
      <c r="G72" s="227" t="s">
        <v>4</v>
      </c>
      <c r="H72" s="227" t="s">
        <v>135</v>
      </c>
      <c r="I72" s="227" t="s">
        <v>75</v>
      </c>
    </row>
    <row r="73" spans="3:10" s="184" customFormat="1" x14ac:dyDescent="0.3">
      <c r="C73" s="225" t="s">
        <v>41</v>
      </c>
      <c r="D73" s="265">
        <v>265</v>
      </c>
      <c r="E73" s="266">
        <v>68</v>
      </c>
      <c r="F73" s="266">
        <v>30</v>
      </c>
      <c r="G73" s="266">
        <v>6</v>
      </c>
      <c r="H73" s="266">
        <v>0</v>
      </c>
      <c r="I73" s="265">
        <f t="shared" ref="I73:I78" si="6">SUM(D73:H73)</f>
        <v>369</v>
      </c>
      <c r="J73" s="151"/>
    </row>
    <row r="74" spans="3:10" s="184" customFormat="1" ht="28.5" customHeight="1" x14ac:dyDescent="0.3">
      <c r="C74" s="225" t="s">
        <v>79</v>
      </c>
      <c r="D74" s="269">
        <v>-52</v>
      </c>
      <c r="E74" s="229">
        <v>0</v>
      </c>
      <c r="F74" s="229">
        <v>0</v>
      </c>
      <c r="G74" s="229">
        <v>0</v>
      </c>
      <c r="H74" s="229">
        <v>-5</v>
      </c>
      <c r="I74" s="269">
        <f t="shared" si="6"/>
        <v>-57</v>
      </c>
    </row>
    <row r="75" spans="3:10" s="184" customFormat="1" x14ac:dyDescent="0.3">
      <c r="C75" s="231" t="s">
        <v>88</v>
      </c>
      <c r="D75" s="230">
        <f>D73+D74</f>
        <v>213</v>
      </c>
      <c r="E75" s="267">
        <f>SUM(E73:E74)</f>
        <v>68</v>
      </c>
      <c r="F75" s="267">
        <f>SUM(F73:F74)</f>
        <v>30</v>
      </c>
      <c r="G75" s="267">
        <f>SUM(G73:G74)</f>
        <v>6</v>
      </c>
      <c r="H75" s="267">
        <f>SUM(H73:H74)</f>
        <v>-5</v>
      </c>
      <c r="I75" s="230">
        <f t="shared" si="6"/>
        <v>312</v>
      </c>
    </row>
    <row r="76" spans="3:10" s="184" customFormat="1" ht="16.2" x14ac:dyDescent="0.3">
      <c r="C76" s="225" t="s">
        <v>190</v>
      </c>
      <c r="D76" s="269">
        <v>-27</v>
      </c>
      <c r="E76" s="229">
        <v>-21</v>
      </c>
      <c r="F76" s="229">
        <v>-12</v>
      </c>
      <c r="G76" s="229">
        <v>-2</v>
      </c>
      <c r="H76" s="229">
        <v>1</v>
      </c>
      <c r="I76" s="269">
        <f t="shared" si="6"/>
        <v>-61</v>
      </c>
    </row>
    <row r="77" spans="3:10" s="184" customFormat="1" x14ac:dyDescent="0.3">
      <c r="C77" s="225" t="s">
        <v>5</v>
      </c>
      <c r="D77" s="232">
        <f>D75+D76</f>
        <v>186</v>
      </c>
      <c r="E77" s="268">
        <f>E75+E76</f>
        <v>47</v>
      </c>
      <c r="F77" s="268">
        <f>F75+F76</f>
        <v>18</v>
      </c>
      <c r="G77" s="268">
        <f>G75+G76</f>
        <v>4</v>
      </c>
      <c r="H77" s="268">
        <f>H75+H76</f>
        <v>-4</v>
      </c>
      <c r="I77" s="232">
        <f t="shared" si="6"/>
        <v>251</v>
      </c>
    </row>
    <row r="78" spans="3:10" s="184" customFormat="1" x14ac:dyDescent="0.3">
      <c r="C78" s="231" t="s">
        <v>177</v>
      </c>
      <c r="D78" s="270">
        <v>1</v>
      </c>
      <c r="E78" s="233">
        <v>0</v>
      </c>
      <c r="F78" s="233">
        <v>0</v>
      </c>
      <c r="G78" s="233">
        <v>0</v>
      </c>
      <c r="H78" s="233">
        <v>0</v>
      </c>
      <c r="I78" s="270">
        <f t="shared" si="6"/>
        <v>1</v>
      </c>
    </row>
    <row r="79" spans="3:10" s="184" customFormat="1" ht="15" thickBot="1" x14ac:dyDescent="0.35">
      <c r="C79" s="225" t="s">
        <v>85</v>
      </c>
      <c r="D79" s="234">
        <f t="shared" ref="D79:I79" si="7">D77-D78</f>
        <v>185</v>
      </c>
      <c r="E79" s="236">
        <f t="shared" si="7"/>
        <v>47</v>
      </c>
      <c r="F79" s="236">
        <f t="shared" si="7"/>
        <v>18</v>
      </c>
      <c r="G79" s="236">
        <f>G77-G78</f>
        <v>4</v>
      </c>
      <c r="H79" s="236">
        <f t="shared" si="7"/>
        <v>-4</v>
      </c>
      <c r="I79" s="234">
        <f t="shared" si="7"/>
        <v>250</v>
      </c>
    </row>
    <row r="80" spans="3:10" s="184" customFormat="1" ht="15" thickTop="1" x14ac:dyDescent="0.3">
      <c r="C80" s="225"/>
      <c r="D80" s="269"/>
      <c r="E80" s="229"/>
      <c r="F80" s="229"/>
      <c r="G80" s="229"/>
      <c r="H80" s="229"/>
      <c r="I80" s="269"/>
    </row>
    <row r="81" spans="3:9" s="184" customFormat="1" ht="27" x14ac:dyDescent="0.3">
      <c r="C81" s="231" t="s">
        <v>120</v>
      </c>
      <c r="D81" s="283">
        <v>2.13</v>
      </c>
      <c r="E81" s="235">
        <v>0.54</v>
      </c>
      <c r="F81" s="235">
        <v>0.21</v>
      </c>
      <c r="G81" s="235">
        <v>0.05</v>
      </c>
      <c r="H81" s="235">
        <v>-0.05</v>
      </c>
      <c r="I81" s="271">
        <v>2.87</v>
      </c>
    </row>
    <row r="82" spans="3:9" s="184" customFormat="1" x14ac:dyDescent="0.3">
      <c r="C82" s="225" t="s">
        <v>76</v>
      </c>
      <c r="D82" s="269">
        <v>87</v>
      </c>
      <c r="E82" s="229">
        <v>87</v>
      </c>
      <c r="F82" s="229">
        <v>87</v>
      </c>
      <c r="G82" s="229">
        <v>87</v>
      </c>
      <c r="H82" s="229">
        <v>87</v>
      </c>
      <c r="I82" s="269">
        <v>87</v>
      </c>
    </row>
    <row r="83" spans="3:9" s="184" customFormat="1" x14ac:dyDescent="0.3">
      <c r="C83" s="225"/>
      <c r="D83" s="272"/>
      <c r="E83" s="225"/>
      <c r="F83" s="225"/>
      <c r="G83" s="225"/>
      <c r="H83" s="225"/>
      <c r="I83" s="272"/>
    </row>
    <row r="84" spans="3:9" s="184" customFormat="1" x14ac:dyDescent="0.3">
      <c r="C84" s="225"/>
      <c r="D84" s="272"/>
      <c r="E84" s="225"/>
      <c r="F84" s="225"/>
      <c r="G84" s="225"/>
      <c r="H84" s="225"/>
      <c r="I84" s="272"/>
    </row>
    <row r="85" spans="3:9" s="184" customFormat="1" x14ac:dyDescent="0.3">
      <c r="C85" s="225" t="s">
        <v>112</v>
      </c>
      <c r="D85" s="275">
        <v>213</v>
      </c>
      <c r="E85" s="261">
        <v>68</v>
      </c>
      <c r="F85" s="261">
        <v>30</v>
      </c>
      <c r="G85" s="261">
        <v>6</v>
      </c>
      <c r="H85" s="261">
        <v>-5</v>
      </c>
      <c r="I85" s="273">
        <f>SUM(D85:H85)</f>
        <v>312</v>
      </c>
    </row>
    <row r="86" spans="3:9" s="184" customFormat="1" x14ac:dyDescent="0.3">
      <c r="C86" s="225" t="s">
        <v>31</v>
      </c>
      <c r="D86" s="269">
        <v>24</v>
      </c>
      <c r="E86" s="229">
        <v>0</v>
      </c>
      <c r="F86" s="229">
        <v>0</v>
      </c>
      <c r="G86" s="229">
        <v>0</v>
      </c>
      <c r="H86" s="229">
        <v>0</v>
      </c>
      <c r="I86" s="269">
        <f>SUM(D86:H86)</f>
        <v>24</v>
      </c>
    </row>
    <row r="87" spans="3:9" s="184" customFormat="1" x14ac:dyDescent="0.3">
      <c r="C87" s="225" t="s">
        <v>89</v>
      </c>
      <c r="D87" s="269">
        <v>30</v>
      </c>
      <c r="E87" s="229">
        <v>0</v>
      </c>
      <c r="F87" s="229">
        <v>-30</v>
      </c>
      <c r="G87" s="229">
        <v>0</v>
      </c>
      <c r="H87" s="229">
        <v>0</v>
      </c>
      <c r="I87" s="269">
        <f>SUM(D87:H87)</f>
        <v>0</v>
      </c>
    </row>
    <row r="88" spans="3:9" s="184" customFormat="1" x14ac:dyDescent="0.3">
      <c r="C88" s="225" t="s">
        <v>12</v>
      </c>
      <c r="D88" s="269">
        <v>49</v>
      </c>
      <c r="E88" s="229">
        <v>0</v>
      </c>
      <c r="F88" s="229">
        <v>0</v>
      </c>
      <c r="G88" s="229">
        <v>0</v>
      </c>
      <c r="H88" s="229">
        <v>0</v>
      </c>
      <c r="I88" s="269">
        <f>D88-E88-F88-G88</f>
        <v>49</v>
      </c>
    </row>
    <row r="89" spans="3:9" s="184" customFormat="1" ht="15" thickBot="1" x14ac:dyDescent="0.35">
      <c r="C89" s="225" t="s">
        <v>77</v>
      </c>
      <c r="D89" s="234">
        <f t="shared" ref="D89:I89" si="8">SUM(D85:D88)</f>
        <v>316</v>
      </c>
      <c r="E89" s="236">
        <f t="shared" si="8"/>
        <v>68</v>
      </c>
      <c r="F89" s="236">
        <f t="shared" si="8"/>
        <v>0</v>
      </c>
      <c r="G89" s="236">
        <f>SUM(G85:G88)</f>
        <v>6</v>
      </c>
      <c r="H89" s="236">
        <f t="shared" si="8"/>
        <v>-5</v>
      </c>
      <c r="I89" s="234">
        <f t="shared" si="8"/>
        <v>385</v>
      </c>
    </row>
    <row r="90" spans="3:9" ht="15" thickTop="1" x14ac:dyDescent="0.3"/>
    <row r="91" spans="3:9" s="184" customFormat="1" x14ac:dyDescent="0.3"/>
    <row r="93" spans="3:9" x14ac:dyDescent="0.3">
      <c r="C93" s="327" t="s">
        <v>189</v>
      </c>
      <c r="D93" s="327"/>
      <c r="E93" s="327"/>
      <c r="F93" s="327"/>
      <c r="G93" s="327"/>
      <c r="H93" s="327"/>
      <c r="I93" s="327"/>
    </row>
    <row r="94" spans="3:9" x14ac:dyDescent="0.3">
      <c r="C94" s="237" t="s">
        <v>156</v>
      </c>
    </row>
  </sheetData>
  <customSheetViews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3"/>
    </customSheetView>
  </customSheetViews>
  <mergeCells count="10">
    <mergeCell ref="C93:I93"/>
    <mergeCell ref="D4:I4"/>
    <mergeCell ref="D5:I5"/>
    <mergeCell ref="D70:I70"/>
    <mergeCell ref="D71:I71"/>
    <mergeCell ref="C2:H2"/>
    <mergeCell ref="D48:J48"/>
    <mergeCell ref="D49:J49"/>
    <mergeCell ref="D26:H26"/>
    <mergeCell ref="D27:H27"/>
  </mergeCells>
  <pageMargins left="0.7" right="0.7" top="0.5" bottom="0.5" header="0.3" footer="0.3"/>
  <pageSetup scale="44" orientation="portrait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2"/>
  <sheetViews>
    <sheetView showGridLines="0" zoomScale="90" zoomScaleNormal="90" zoomScaleSheetLayoutView="100" workbookViewId="0">
      <pane ySplit="4" topLeftCell="A5" activePane="bottomLeft" state="frozen"/>
      <selection pane="bottomLeft"/>
    </sheetView>
  </sheetViews>
  <sheetFormatPr defaultRowHeight="14.4" x14ac:dyDescent="0.3"/>
  <cols>
    <col min="2" max="2" width="2.44140625" style="184" customWidth="1"/>
    <col min="3" max="3" width="50.33203125" customWidth="1"/>
    <col min="4" max="8" width="10.6640625" customWidth="1"/>
    <col min="9" max="10" width="9.109375" customWidth="1"/>
  </cols>
  <sheetData>
    <row r="2" spans="1:11" ht="25.8" x14ac:dyDescent="0.5">
      <c r="C2" s="339" t="s">
        <v>110</v>
      </c>
      <c r="D2" s="339"/>
      <c r="E2" s="339"/>
      <c r="F2" s="339"/>
      <c r="G2" s="339"/>
      <c r="H2" s="339"/>
      <c r="J2" s="150"/>
    </row>
    <row r="3" spans="1:11" ht="11.25" customHeight="1" x14ac:dyDescent="0.6">
      <c r="C3" s="153"/>
      <c r="D3" s="154"/>
      <c r="E3" s="154"/>
      <c r="F3" s="154"/>
      <c r="J3" s="150"/>
    </row>
    <row r="4" spans="1:11" s="194" customFormat="1" ht="20.25" customHeight="1" thickBot="1" x14ac:dyDescent="0.3">
      <c r="A4" s="193"/>
      <c r="B4" s="193"/>
      <c r="C4" s="70"/>
      <c r="D4" s="77" t="s">
        <v>7</v>
      </c>
      <c r="E4" s="77" t="s">
        <v>65</v>
      </c>
      <c r="F4" s="77" t="s">
        <v>171</v>
      </c>
      <c r="G4" s="77" t="s">
        <v>172</v>
      </c>
      <c r="H4" s="77" t="s">
        <v>173</v>
      </c>
      <c r="I4" s="77" t="s">
        <v>162</v>
      </c>
      <c r="J4" s="77" t="s">
        <v>163</v>
      </c>
      <c r="K4" s="77" t="s">
        <v>140</v>
      </c>
    </row>
    <row r="5" spans="1:11" s="194" customFormat="1" ht="15" customHeight="1" x14ac:dyDescent="0.25">
      <c r="C5" s="195"/>
      <c r="D5" s="332" t="s">
        <v>24</v>
      </c>
      <c r="E5" s="332"/>
      <c r="F5" s="332"/>
      <c r="G5" s="332"/>
      <c r="H5" s="332"/>
      <c r="I5" s="332"/>
      <c r="J5" s="332"/>
      <c r="K5" s="332"/>
    </row>
    <row r="6" spans="1:11" s="194" customFormat="1" ht="13.2" x14ac:dyDescent="0.25">
      <c r="C6" s="196" t="s">
        <v>117</v>
      </c>
      <c r="D6" s="197"/>
    </row>
    <row r="7" spans="1:11" s="194" customFormat="1" ht="12.75" customHeight="1" x14ac:dyDescent="0.25">
      <c r="C7" s="198" t="s">
        <v>114</v>
      </c>
      <c r="D7" s="128">
        <v>780</v>
      </c>
      <c r="E7" s="128">
        <v>785</v>
      </c>
      <c r="F7" s="128">
        <v>795</v>
      </c>
      <c r="G7" s="128">
        <v>758</v>
      </c>
      <c r="H7" s="128">
        <v>3118</v>
      </c>
      <c r="I7" s="128">
        <f>I9-I8</f>
        <v>769</v>
      </c>
      <c r="J7" s="128">
        <v>775</v>
      </c>
      <c r="K7" s="128">
        <v>767</v>
      </c>
    </row>
    <row r="8" spans="1:11" s="194" customFormat="1" ht="12.75" customHeight="1" x14ac:dyDescent="0.25">
      <c r="C8" s="198" t="s">
        <v>115</v>
      </c>
      <c r="D8" s="212">
        <f>D9-D7</f>
        <v>528</v>
      </c>
      <c r="E8" s="212">
        <f>E9-E7</f>
        <v>487</v>
      </c>
      <c r="F8" s="212">
        <v>499</v>
      </c>
      <c r="G8" s="212">
        <v>511</v>
      </c>
      <c r="H8" s="212">
        <f>H9-H7</f>
        <v>2025</v>
      </c>
      <c r="I8" s="212">
        <v>525</v>
      </c>
      <c r="J8" s="212">
        <v>468</v>
      </c>
      <c r="K8" s="212">
        <v>434</v>
      </c>
    </row>
    <row r="9" spans="1:11" s="194" customFormat="1" ht="12.75" customHeight="1" x14ac:dyDescent="0.25">
      <c r="C9" s="198" t="s">
        <v>122</v>
      </c>
      <c r="D9" s="128">
        <v>1308</v>
      </c>
      <c r="E9" s="128">
        <v>1272</v>
      </c>
      <c r="F9" s="128">
        <f>H9-SUM(D9,E9,G9)</f>
        <v>1294</v>
      </c>
      <c r="G9" s="128">
        <v>1269</v>
      </c>
      <c r="H9" s="128">
        <v>5143</v>
      </c>
      <c r="I9" s="128">
        <v>1294</v>
      </c>
      <c r="J9" s="128">
        <f>SUM(J7:J8)</f>
        <v>1243</v>
      </c>
      <c r="K9" s="128">
        <v>1201</v>
      </c>
    </row>
    <row r="10" spans="1:11" s="194" customFormat="1" ht="12.75" customHeight="1" x14ac:dyDescent="0.25">
      <c r="C10" s="199"/>
      <c r="D10" s="191"/>
      <c r="E10" s="191"/>
      <c r="F10" s="191"/>
      <c r="G10" s="191"/>
      <c r="H10" s="191"/>
      <c r="I10" s="191"/>
      <c r="J10" s="191"/>
      <c r="K10" s="191"/>
    </row>
    <row r="11" spans="1:11" s="194" customFormat="1" ht="12.75" customHeight="1" x14ac:dyDescent="0.25">
      <c r="C11" s="198" t="s">
        <v>114</v>
      </c>
      <c r="D11" s="128">
        <v>71</v>
      </c>
      <c r="E11" s="128">
        <v>60</v>
      </c>
      <c r="F11" s="128">
        <v>89</v>
      </c>
      <c r="G11" s="128">
        <v>66</v>
      </c>
      <c r="H11" s="128">
        <v>286</v>
      </c>
      <c r="I11" s="128">
        <f>I13-I12</f>
        <v>61</v>
      </c>
      <c r="J11" s="128">
        <f>J13-J12</f>
        <v>65</v>
      </c>
      <c r="K11" s="128">
        <v>61</v>
      </c>
    </row>
    <row r="12" spans="1:11" s="194" customFormat="1" ht="13.2" x14ac:dyDescent="0.25">
      <c r="C12" s="198" t="s">
        <v>115</v>
      </c>
      <c r="D12" s="212">
        <f>D13-D11</f>
        <v>34</v>
      </c>
      <c r="E12" s="212">
        <f>E13-E11</f>
        <v>54</v>
      </c>
      <c r="F12" s="212">
        <v>41</v>
      </c>
      <c r="G12" s="212">
        <v>35</v>
      </c>
      <c r="H12" s="212">
        <f>H13-H11</f>
        <v>164</v>
      </c>
      <c r="I12" s="212">
        <v>34</v>
      </c>
      <c r="J12" s="212">
        <f>-1+45</f>
        <v>44</v>
      </c>
      <c r="K12" s="212">
        <v>40</v>
      </c>
    </row>
    <row r="13" spans="1:11" s="194" customFormat="1" ht="13.2" x14ac:dyDescent="0.25">
      <c r="C13" s="198" t="s">
        <v>123</v>
      </c>
      <c r="D13" s="128">
        <v>105</v>
      </c>
      <c r="E13" s="128">
        <v>114</v>
      </c>
      <c r="F13" s="128">
        <f>H13-SUM(D13,E13,G13)</f>
        <v>130</v>
      </c>
      <c r="G13" s="128">
        <f>SUM(G11:G12)</f>
        <v>101</v>
      </c>
      <c r="H13" s="128">
        <v>450</v>
      </c>
      <c r="I13" s="128">
        <v>95</v>
      </c>
      <c r="J13" s="128">
        <v>109</v>
      </c>
      <c r="K13" s="128">
        <v>101</v>
      </c>
    </row>
    <row r="14" spans="1:11" s="194" customFormat="1" ht="12.75" customHeight="1" x14ac:dyDescent="0.25">
      <c r="C14" s="198" t="s">
        <v>124</v>
      </c>
      <c r="D14" s="189">
        <f t="shared" ref="D14:I14" si="0">D13/D9</f>
        <v>8.027522935779817E-2</v>
      </c>
      <c r="E14" s="189">
        <f t="shared" si="0"/>
        <v>8.9622641509433956E-2</v>
      </c>
      <c r="F14" s="189">
        <f t="shared" si="0"/>
        <v>0.10046367851622875</v>
      </c>
      <c r="G14" s="189">
        <f t="shared" si="0"/>
        <v>7.9590228526398743E-2</v>
      </c>
      <c r="H14" s="189">
        <f t="shared" si="0"/>
        <v>8.7497569511958001E-2</v>
      </c>
      <c r="I14" s="189">
        <f t="shared" si="0"/>
        <v>7.3415765069551775E-2</v>
      </c>
      <c r="J14" s="189">
        <f>J13/J9</f>
        <v>8.7691069991954945E-2</v>
      </c>
      <c r="K14" s="189">
        <f>K13/K9</f>
        <v>8.4096586178184843E-2</v>
      </c>
    </row>
    <row r="15" spans="1:11" s="194" customFormat="1" ht="12.75" customHeight="1" x14ac:dyDescent="0.25">
      <c r="C15" s="197"/>
      <c r="D15" s="201"/>
      <c r="E15" s="201"/>
      <c r="F15" s="201"/>
      <c r="G15" s="201"/>
      <c r="H15" s="201"/>
      <c r="I15" s="201"/>
      <c r="J15" s="201"/>
      <c r="K15" s="201"/>
    </row>
    <row r="16" spans="1:11" s="194" customFormat="1" ht="13.2" x14ac:dyDescent="0.25">
      <c r="C16" s="202" t="s">
        <v>108</v>
      </c>
      <c r="D16" s="203"/>
      <c r="E16" s="203"/>
      <c r="F16" s="203"/>
      <c r="G16" s="203"/>
      <c r="H16" s="203"/>
      <c r="I16" s="203"/>
      <c r="J16" s="203"/>
      <c r="K16" s="203"/>
    </row>
    <row r="17" spans="3:11" s="194" customFormat="1" ht="13.2" x14ac:dyDescent="0.25">
      <c r="C17" s="204" t="s">
        <v>118</v>
      </c>
      <c r="D17" s="211">
        <v>275</v>
      </c>
      <c r="E17" s="211">
        <v>283</v>
      </c>
      <c r="F17" s="211">
        <v>261</v>
      </c>
      <c r="G17" s="211">
        <v>266</v>
      </c>
      <c r="H17" s="211">
        <v>1085</v>
      </c>
      <c r="I17" s="211">
        <f>I20-I19</f>
        <v>256</v>
      </c>
      <c r="J17" s="211">
        <v>243</v>
      </c>
      <c r="K17" s="211">
        <v>260</v>
      </c>
    </row>
    <row r="18" spans="3:11" s="194" customFormat="1" ht="13.2" x14ac:dyDescent="0.25">
      <c r="C18" s="204" t="s">
        <v>116</v>
      </c>
      <c r="D18" s="187">
        <v>86</v>
      </c>
      <c r="E18" s="187">
        <v>17</v>
      </c>
      <c r="F18" s="187">
        <f>H18-SUM(D18,E18,G18)</f>
        <v>0</v>
      </c>
      <c r="G18" s="187">
        <v>0</v>
      </c>
      <c r="H18" s="187">
        <v>103</v>
      </c>
      <c r="I18" s="187">
        <v>0</v>
      </c>
      <c r="J18" s="187">
        <v>0</v>
      </c>
      <c r="K18" s="187">
        <v>0</v>
      </c>
    </row>
    <row r="19" spans="3:11" s="194" customFormat="1" ht="13.2" x14ac:dyDescent="0.25">
      <c r="C19" s="204" t="s">
        <v>115</v>
      </c>
      <c r="D19" s="213">
        <v>611</v>
      </c>
      <c r="E19" s="213">
        <v>581</v>
      </c>
      <c r="F19" s="213">
        <v>617</v>
      </c>
      <c r="G19" s="213">
        <v>596</v>
      </c>
      <c r="H19" s="213">
        <v>2405</v>
      </c>
      <c r="I19" s="213">
        <v>586</v>
      </c>
      <c r="J19" s="213">
        <v>632</v>
      </c>
      <c r="K19" s="213">
        <v>578</v>
      </c>
    </row>
    <row r="20" spans="3:11" s="194" customFormat="1" ht="13.2" x14ac:dyDescent="0.25">
      <c r="C20" s="204" t="s">
        <v>125</v>
      </c>
      <c r="D20" s="211">
        <f>D17+D19+D18</f>
        <v>972</v>
      </c>
      <c r="E20" s="211">
        <f>E17+E19+E18</f>
        <v>881</v>
      </c>
      <c r="F20" s="211">
        <v>878</v>
      </c>
      <c r="G20" s="211">
        <f>G17+G19+G18</f>
        <v>862</v>
      </c>
      <c r="H20" s="211">
        <v>3593</v>
      </c>
      <c r="I20" s="211">
        <v>842</v>
      </c>
      <c r="J20" s="211">
        <f>SUM(J17:J19)</f>
        <v>875</v>
      </c>
      <c r="K20" s="211">
        <f>SUM(K17:K19)</f>
        <v>838</v>
      </c>
    </row>
    <row r="21" spans="3:11" s="194" customFormat="1" ht="13.2" x14ac:dyDescent="0.25">
      <c r="C21" s="205"/>
      <c r="D21" s="192"/>
      <c r="E21" s="192"/>
      <c r="F21" s="192"/>
      <c r="G21" s="192"/>
      <c r="H21" s="192"/>
      <c r="I21" s="192"/>
      <c r="J21" s="192"/>
      <c r="K21" s="192"/>
    </row>
    <row r="22" spans="3:11" s="194" customFormat="1" ht="13.2" x14ac:dyDescent="0.25">
      <c r="C22" s="204" t="s">
        <v>118</v>
      </c>
      <c r="D22" s="211">
        <v>25</v>
      </c>
      <c r="E22" s="211">
        <v>22</v>
      </c>
      <c r="F22" s="211">
        <v>26</v>
      </c>
      <c r="G22" s="211">
        <v>30</v>
      </c>
      <c r="H22" s="211">
        <v>103</v>
      </c>
      <c r="I22" s="211">
        <f>I25-I24</f>
        <v>23</v>
      </c>
      <c r="J22" s="211">
        <f>J25-J24</f>
        <v>25</v>
      </c>
      <c r="K22" s="211">
        <v>36</v>
      </c>
    </row>
    <row r="23" spans="3:11" s="194" customFormat="1" ht="13.2" x14ac:dyDescent="0.25">
      <c r="C23" s="204" t="s">
        <v>116</v>
      </c>
      <c r="D23" s="187">
        <v>-2</v>
      </c>
      <c r="E23" s="187">
        <v>0</v>
      </c>
      <c r="F23" s="187">
        <f>H23-SUM(D23,E23,G23)</f>
        <v>0</v>
      </c>
      <c r="G23" s="187">
        <v>0</v>
      </c>
      <c r="H23" s="187">
        <v>-2</v>
      </c>
      <c r="I23" s="187">
        <v>0</v>
      </c>
      <c r="J23" s="187">
        <v>0</v>
      </c>
      <c r="K23" s="187">
        <v>0</v>
      </c>
    </row>
    <row r="24" spans="3:11" s="194" customFormat="1" ht="13.2" x14ac:dyDescent="0.25">
      <c r="C24" s="204" t="s">
        <v>115</v>
      </c>
      <c r="D24" s="213">
        <v>57</v>
      </c>
      <c r="E24" s="213">
        <v>41</v>
      </c>
      <c r="F24" s="213">
        <v>41</v>
      </c>
      <c r="G24" s="213">
        <v>58</v>
      </c>
      <c r="H24" s="213">
        <v>198</v>
      </c>
      <c r="I24" s="213">
        <v>65</v>
      </c>
      <c r="J24" s="213">
        <f>41+30</f>
        <v>71</v>
      </c>
      <c r="K24" s="213">
        <v>58</v>
      </c>
    </row>
    <row r="25" spans="3:11" s="194" customFormat="1" ht="12.75" customHeight="1" x14ac:dyDescent="0.25">
      <c r="C25" s="204" t="s">
        <v>126</v>
      </c>
      <c r="D25" s="211">
        <f>D22+D24+D23</f>
        <v>80</v>
      </c>
      <c r="E25" s="211">
        <f>E22+E24+E23</f>
        <v>63</v>
      </c>
      <c r="F25" s="211">
        <v>67</v>
      </c>
      <c r="G25" s="211">
        <f>G22+G24+G23</f>
        <v>88</v>
      </c>
      <c r="H25" s="211">
        <v>298</v>
      </c>
      <c r="I25" s="211">
        <v>88</v>
      </c>
      <c r="J25" s="211">
        <v>96</v>
      </c>
      <c r="K25" s="211">
        <f>SUM(K22:K24)</f>
        <v>94</v>
      </c>
    </row>
    <row r="26" spans="3:11" s="194" customFormat="1" ht="12.75" customHeight="1" x14ac:dyDescent="0.25">
      <c r="C26" s="204" t="s">
        <v>127</v>
      </c>
      <c r="D26" s="190">
        <f t="shared" ref="D26:I26" si="1">D25/D20</f>
        <v>8.2304526748971193E-2</v>
      </c>
      <c r="E26" s="190">
        <f t="shared" si="1"/>
        <v>7.1509648127128261E-2</v>
      </c>
      <c r="F26" s="190">
        <f t="shared" si="1"/>
        <v>7.6309794988610472E-2</v>
      </c>
      <c r="G26" s="190">
        <f t="shared" si="1"/>
        <v>0.10208816705336426</v>
      </c>
      <c r="H26" s="190">
        <f t="shared" si="1"/>
        <v>8.2939048149178962E-2</v>
      </c>
      <c r="I26" s="190">
        <f t="shared" si="1"/>
        <v>0.10451306413301663</v>
      </c>
      <c r="J26" s="190">
        <f>J25/J20</f>
        <v>0.10971428571428571</v>
      </c>
      <c r="K26" s="190">
        <f>K25/K20</f>
        <v>0.11217183770883055</v>
      </c>
    </row>
    <row r="27" spans="3:11" s="194" customFormat="1" ht="11.25" customHeight="1" x14ac:dyDescent="0.25">
      <c r="C27" s="206"/>
      <c r="D27" s="201"/>
      <c r="E27" s="201"/>
      <c r="F27" s="201"/>
      <c r="G27" s="201"/>
      <c r="H27" s="201"/>
      <c r="I27" s="201"/>
      <c r="J27" s="201"/>
      <c r="K27" s="201"/>
    </row>
    <row r="28" spans="3:11" s="207" customFormat="1" ht="24.75" customHeight="1" x14ac:dyDescent="0.25">
      <c r="C28" s="196" t="s">
        <v>109</v>
      </c>
      <c r="D28" s="197"/>
      <c r="E28" s="194"/>
      <c r="F28" s="197"/>
      <c r="G28" s="194"/>
      <c r="H28" s="194"/>
      <c r="I28" s="194"/>
      <c r="J28" s="194"/>
      <c r="K28" s="194"/>
    </row>
    <row r="29" spans="3:11" s="207" customFormat="1" ht="12.75" customHeight="1" x14ac:dyDescent="0.25">
      <c r="C29" s="208" t="s">
        <v>114</v>
      </c>
      <c r="D29" s="128">
        <v>171</v>
      </c>
      <c r="E29" s="128">
        <v>203</v>
      </c>
      <c r="F29" s="128">
        <v>191</v>
      </c>
      <c r="G29" s="128">
        <v>192</v>
      </c>
      <c r="H29" s="128">
        <v>757</v>
      </c>
      <c r="I29" s="128">
        <f>I31-I30</f>
        <v>190</v>
      </c>
      <c r="J29" s="128">
        <v>183</v>
      </c>
      <c r="K29" s="128">
        <v>189</v>
      </c>
    </row>
    <row r="30" spans="3:11" s="207" customFormat="1" ht="12.75" customHeight="1" x14ac:dyDescent="0.25">
      <c r="C30" s="208" t="s">
        <v>115</v>
      </c>
      <c r="D30" s="212">
        <f>D31-D29</f>
        <v>209</v>
      </c>
      <c r="E30" s="212">
        <f>E31-E29</f>
        <v>228</v>
      </c>
      <c r="F30" s="212">
        <v>229</v>
      </c>
      <c r="G30" s="212">
        <v>252</v>
      </c>
      <c r="H30" s="212">
        <v>918</v>
      </c>
      <c r="I30" s="212">
        <v>253</v>
      </c>
      <c r="J30" s="212">
        <v>271</v>
      </c>
      <c r="K30" s="212">
        <v>275</v>
      </c>
    </row>
    <row r="31" spans="3:11" s="194" customFormat="1" ht="13.2" x14ac:dyDescent="0.25">
      <c r="C31" s="198" t="s">
        <v>122</v>
      </c>
      <c r="D31" s="128">
        <v>380</v>
      </c>
      <c r="E31" s="128">
        <v>431</v>
      </c>
      <c r="F31" s="128">
        <f>H31-SUM(D31,E31,G31)</f>
        <v>420</v>
      </c>
      <c r="G31" s="128">
        <v>444</v>
      </c>
      <c r="H31" s="128">
        <v>1675</v>
      </c>
      <c r="I31" s="128">
        <v>443</v>
      </c>
      <c r="J31" s="128">
        <f>SUM(J29:J30)</f>
        <v>454</v>
      </c>
      <c r="K31" s="128">
        <f>SUM(K29:K30)</f>
        <v>464</v>
      </c>
    </row>
    <row r="32" spans="3:11" s="194" customFormat="1" ht="13.2" x14ac:dyDescent="0.25">
      <c r="C32" s="198"/>
      <c r="D32" s="128"/>
      <c r="E32" s="128"/>
      <c r="F32" s="128"/>
      <c r="G32" s="128"/>
      <c r="H32" s="128"/>
      <c r="I32" s="128"/>
      <c r="J32" s="128"/>
      <c r="K32" s="128"/>
    </row>
    <row r="33" spans="3:11" s="194" customFormat="1" ht="13.2" x14ac:dyDescent="0.25">
      <c r="C33" s="198" t="s">
        <v>114</v>
      </c>
      <c r="D33" s="128">
        <v>16</v>
      </c>
      <c r="E33" s="128">
        <v>18</v>
      </c>
      <c r="F33" s="128">
        <v>19</v>
      </c>
      <c r="G33" s="128">
        <v>16</v>
      </c>
      <c r="H33" s="128">
        <v>69</v>
      </c>
      <c r="I33" s="128">
        <f>I35-I34</f>
        <v>15</v>
      </c>
      <c r="J33" s="128">
        <v>16</v>
      </c>
      <c r="K33" s="128">
        <v>15</v>
      </c>
    </row>
    <row r="34" spans="3:11" s="194" customFormat="1" ht="13.2" x14ac:dyDescent="0.25">
      <c r="C34" s="198" t="s">
        <v>115</v>
      </c>
      <c r="D34" s="212">
        <v>23</v>
      </c>
      <c r="E34" s="212">
        <v>33</v>
      </c>
      <c r="F34" s="212">
        <v>30</v>
      </c>
      <c r="G34" s="212">
        <v>51</v>
      </c>
      <c r="H34" s="212">
        <f>H35-H33</f>
        <v>137</v>
      </c>
      <c r="I34" s="212">
        <v>51</v>
      </c>
      <c r="J34" s="212">
        <v>58</v>
      </c>
      <c r="K34" s="212">
        <v>61</v>
      </c>
    </row>
    <row r="35" spans="3:11" s="194" customFormat="1" ht="13.2" x14ac:dyDescent="0.25">
      <c r="C35" s="198" t="s">
        <v>123</v>
      </c>
      <c r="D35" s="128">
        <v>39</v>
      </c>
      <c r="E35" s="128">
        <v>51</v>
      </c>
      <c r="F35" s="128">
        <f>H35-SUM(D35,E35,G35)</f>
        <v>49</v>
      </c>
      <c r="G35" s="128">
        <f>SUM(G33:G34)</f>
        <v>67</v>
      </c>
      <c r="H35" s="128">
        <v>206</v>
      </c>
      <c r="I35" s="128">
        <v>66</v>
      </c>
      <c r="J35" s="128">
        <v>74</v>
      </c>
      <c r="K35" s="128">
        <f>SUM(K33:K34)</f>
        <v>76</v>
      </c>
    </row>
    <row r="36" spans="3:11" s="194" customFormat="1" ht="12.75" customHeight="1" x14ac:dyDescent="0.25">
      <c r="C36" s="198" t="s">
        <v>124</v>
      </c>
      <c r="D36" s="189">
        <f t="shared" ref="D36:I36" si="2">D35/D31</f>
        <v>0.10263157894736842</v>
      </c>
      <c r="E36" s="189">
        <f t="shared" si="2"/>
        <v>0.11832946635730858</v>
      </c>
      <c r="F36" s="189">
        <f t="shared" si="2"/>
        <v>0.11666666666666667</v>
      </c>
      <c r="G36" s="189">
        <f t="shared" si="2"/>
        <v>0.15090090090090091</v>
      </c>
      <c r="H36" s="189">
        <f t="shared" si="2"/>
        <v>0.12298507462686567</v>
      </c>
      <c r="I36" s="189">
        <f t="shared" si="2"/>
        <v>0.1489841986455982</v>
      </c>
      <c r="J36" s="189">
        <f>J35/J31</f>
        <v>0.16299559471365638</v>
      </c>
      <c r="K36" s="189">
        <f>K35/K31</f>
        <v>0.16379310344827586</v>
      </c>
    </row>
    <row r="37" spans="3:11" s="194" customFormat="1" ht="12.75" customHeight="1" x14ac:dyDescent="0.25">
      <c r="C37" s="208"/>
      <c r="D37" s="185"/>
      <c r="E37" s="185"/>
      <c r="F37" s="185"/>
      <c r="G37" s="185"/>
      <c r="H37" s="185"/>
      <c r="I37" s="185"/>
      <c r="J37" s="185"/>
      <c r="K37" s="185"/>
    </row>
    <row r="38" spans="3:11" s="194" customFormat="1" ht="13.2" x14ac:dyDescent="0.25">
      <c r="C38" s="209" t="s">
        <v>197</v>
      </c>
      <c r="D38" s="187"/>
      <c r="E38" s="187"/>
      <c r="F38" s="187"/>
      <c r="G38" s="187"/>
      <c r="H38" s="187"/>
      <c r="I38" s="187"/>
      <c r="J38" s="187"/>
      <c r="K38" s="187"/>
    </row>
    <row r="39" spans="3:11" s="194" customFormat="1" ht="13.2" x14ac:dyDescent="0.25">
      <c r="C39" s="210" t="s">
        <v>114</v>
      </c>
      <c r="D39" s="211">
        <v>0</v>
      </c>
      <c r="E39" s="211">
        <v>0</v>
      </c>
      <c r="F39" s="211">
        <v>0</v>
      </c>
      <c r="G39" s="211">
        <v>0</v>
      </c>
      <c r="H39" s="211">
        <v>0</v>
      </c>
      <c r="I39" s="211">
        <v>1</v>
      </c>
      <c r="J39" s="211">
        <v>-1</v>
      </c>
      <c r="K39" s="211">
        <v>0</v>
      </c>
    </row>
    <row r="40" spans="3:11" s="194" customFormat="1" ht="13.2" x14ac:dyDescent="0.25">
      <c r="C40" s="210" t="s">
        <v>115</v>
      </c>
      <c r="D40" s="213">
        <f>D41-D39</f>
        <v>0</v>
      </c>
      <c r="E40" s="213">
        <f>E41-E39</f>
        <v>0</v>
      </c>
      <c r="F40" s="213">
        <v>0</v>
      </c>
      <c r="G40" s="213">
        <v>0</v>
      </c>
      <c r="H40" s="213">
        <v>0</v>
      </c>
      <c r="I40" s="215">
        <v>0</v>
      </c>
      <c r="J40" s="213">
        <v>0</v>
      </c>
      <c r="K40" s="213">
        <v>0</v>
      </c>
    </row>
    <row r="41" spans="3:11" s="194" customFormat="1" ht="13.2" x14ac:dyDescent="0.25">
      <c r="C41" s="204" t="s">
        <v>122</v>
      </c>
      <c r="D41" s="211">
        <v>0</v>
      </c>
      <c r="E41" s="211">
        <v>0</v>
      </c>
      <c r="F41" s="211">
        <f>H41-SUM(D41,E41,G41)</f>
        <v>0</v>
      </c>
      <c r="G41" s="211">
        <v>0</v>
      </c>
      <c r="H41" s="211">
        <v>0</v>
      </c>
      <c r="I41" s="211">
        <v>1</v>
      </c>
      <c r="J41" s="211">
        <f>SUM(J39:J40)</f>
        <v>-1</v>
      </c>
      <c r="K41" s="211">
        <f>SUM(K39:K40)</f>
        <v>0</v>
      </c>
    </row>
    <row r="42" spans="3:11" s="194" customFormat="1" ht="13.2" x14ac:dyDescent="0.25">
      <c r="C42" s="204"/>
      <c r="D42" s="211"/>
      <c r="E42" s="211"/>
      <c r="F42" s="211"/>
      <c r="G42" s="211"/>
      <c r="H42" s="211"/>
      <c r="I42" s="211"/>
      <c r="J42" s="211"/>
      <c r="K42" s="211"/>
    </row>
    <row r="43" spans="3:11" s="194" customFormat="1" ht="13.2" x14ac:dyDescent="0.25">
      <c r="C43" s="204" t="s">
        <v>128</v>
      </c>
      <c r="D43" s="211">
        <v>-11</v>
      </c>
      <c r="E43" s="211">
        <v>-7</v>
      </c>
      <c r="F43" s="211">
        <v>-15</v>
      </c>
      <c r="G43" s="211">
        <v>-28</v>
      </c>
      <c r="H43" s="211">
        <v>-61</v>
      </c>
      <c r="I43" s="211">
        <f>I45-I44</f>
        <v>-3</v>
      </c>
      <c r="J43" s="211">
        <f>J45-J44</f>
        <v>-21</v>
      </c>
      <c r="K43" s="211">
        <v>-12</v>
      </c>
    </row>
    <row r="44" spans="3:11" s="194" customFormat="1" ht="13.2" x14ac:dyDescent="0.25">
      <c r="C44" s="204" t="s">
        <v>130</v>
      </c>
      <c r="D44" s="213">
        <v>1</v>
      </c>
      <c r="E44" s="213">
        <v>-2</v>
      </c>
      <c r="F44" s="213">
        <v>7</v>
      </c>
      <c r="G44" s="213">
        <v>12</v>
      </c>
      <c r="H44" s="213">
        <v>18</v>
      </c>
      <c r="I44" s="213">
        <v>-4</v>
      </c>
      <c r="J44" s="213">
        <f>-1+14-6-1</f>
        <v>6</v>
      </c>
      <c r="K44" s="213">
        <v>-3</v>
      </c>
    </row>
    <row r="45" spans="3:11" s="194" customFormat="1" ht="13.2" x14ac:dyDescent="0.25">
      <c r="C45" s="204" t="s">
        <v>123</v>
      </c>
      <c r="D45" s="211">
        <v>-10</v>
      </c>
      <c r="E45" s="211">
        <v>-9</v>
      </c>
      <c r="F45" s="211">
        <f>H45-SUM(D45,E45,G45)</f>
        <v>-8</v>
      </c>
      <c r="G45" s="211">
        <v>-16</v>
      </c>
      <c r="H45" s="211">
        <f>SUM(H43:H44)</f>
        <v>-43</v>
      </c>
      <c r="I45" s="211">
        <v>-7</v>
      </c>
      <c r="J45" s="211">
        <v>-15</v>
      </c>
      <c r="K45" s="211">
        <f>SUM(K43:K44)</f>
        <v>-15</v>
      </c>
    </row>
    <row r="46" spans="3:11" s="194" customFormat="1" ht="12.75" customHeight="1" x14ac:dyDescent="0.25">
      <c r="C46" s="204" t="s">
        <v>124</v>
      </c>
      <c r="D46" s="190">
        <v>0</v>
      </c>
      <c r="E46" s="190">
        <v>0</v>
      </c>
      <c r="F46" s="190">
        <v>0</v>
      </c>
      <c r="G46" s="190">
        <v>0</v>
      </c>
      <c r="H46" s="190">
        <v>0</v>
      </c>
      <c r="I46" s="190">
        <v>0</v>
      </c>
      <c r="J46" s="190">
        <v>0</v>
      </c>
      <c r="K46" s="190">
        <v>0</v>
      </c>
    </row>
    <row r="47" spans="3:11" s="194" customFormat="1" ht="14.25" customHeight="1" x14ac:dyDescent="0.25">
      <c r="C47" s="206"/>
      <c r="D47" s="201"/>
      <c r="E47" s="201"/>
      <c r="F47" s="201"/>
      <c r="G47" s="201"/>
      <c r="H47" s="201"/>
      <c r="I47" s="201"/>
      <c r="J47" s="201"/>
      <c r="K47" s="201"/>
    </row>
    <row r="48" spans="3:11" s="194" customFormat="1" ht="13.2" x14ac:dyDescent="0.25">
      <c r="C48" s="196" t="s">
        <v>121</v>
      </c>
      <c r="D48" s="197"/>
      <c r="F48" s="197"/>
    </row>
    <row r="49" spans="3:11" s="194" customFormat="1" ht="13.2" x14ac:dyDescent="0.25">
      <c r="C49" s="208" t="s">
        <v>118</v>
      </c>
      <c r="D49" s="128">
        <f>D7+D17+D29+D39</f>
        <v>1226</v>
      </c>
      <c r="E49" s="128">
        <f>E7+E17+E29+E39</f>
        <v>1271</v>
      </c>
      <c r="F49" s="128">
        <f>F7+F17+F29+F39</f>
        <v>1247</v>
      </c>
      <c r="G49" s="128">
        <f>G7+G17+G29+G39</f>
        <v>1216</v>
      </c>
      <c r="H49" s="128">
        <f>SUM(D49:G49)</f>
        <v>4960</v>
      </c>
      <c r="I49" s="128">
        <f>I7+I17+I29+I39</f>
        <v>1216</v>
      </c>
      <c r="J49" s="128">
        <f>J7+J17+J29+J39</f>
        <v>1200</v>
      </c>
      <c r="K49" s="128">
        <f>K7+K17+K29+K39</f>
        <v>1216</v>
      </c>
    </row>
    <row r="50" spans="3:11" s="194" customFormat="1" ht="13.2" x14ac:dyDescent="0.25">
      <c r="C50" s="208" t="s">
        <v>116</v>
      </c>
      <c r="D50" s="186">
        <f>D18</f>
        <v>86</v>
      </c>
      <c r="E50" s="186">
        <f>E18</f>
        <v>17</v>
      </c>
      <c r="F50" s="186">
        <f>F18</f>
        <v>0</v>
      </c>
      <c r="G50" s="186">
        <f>G18</f>
        <v>0</v>
      </c>
      <c r="H50" s="186">
        <f>SUM(D50:G50)</f>
        <v>103</v>
      </c>
      <c r="I50" s="186">
        <v>0</v>
      </c>
      <c r="J50" s="186">
        <v>0</v>
      </c>
      <c r="K50" s="186">
        <v>0</v>
      </c>
    </row>
    <row r="51" spans="3:11" s="194" customFormat="1" ht="13.2" x14ac:dyDescent="0.25">
      <c r="C51" s="208" t="s">
        <v>115</v>
      </c>
      <c r="D51" s="212">
        <f t="shared" ref="D51:G52" si="3">D8+D19+D30+D40</f>
        <v>1348</v>
      </c>
      <c r="E51" s="212">
        <f t="shared" si="3"/>
        <v>1296</v>
      </c>
      <c r="F51" s="212">
        <f>F8+F19+F30+F40</f>
        <v>1345</v>
      </c>
      <c r="G51" s="212">
        <f>G8+G19+G30+G40</f>
        <v>1359</v>
      </c>
      <c r="H51" s="212">
        <f>SUM(D51:G51)</f>
        <v>5348</v>
      </c>
      <c r="I51" s="212">
        <f>I8+I19+I30+I40</f>
        <v>1364</v>
      </c>
      <c r="J51" s="212">
        <f>J8+J19+J30+J40</f>
        <v>1371</v>
      </c>
      <c r="K51" s="212">
        <f>K8+K19+K30+K40</f>
        <v>1287</v>
      </c>
    </row>
    <row r="52" spans="3:11" s="194" customFormat="1" ht="13.2" x14ac:dyDescent="0.25">
      <c r="C52" s="198" t="s">
        <v>122</v>
      </c>
      <c r="D52" s="128">
        <f t="shared" si="3"/>
        <v>2660</v>
      </c>
      <c r="E52" s="128">
        <f t="shared" si="3"/>
        <v>2584</v>
      </c>
      <c r="F52" s="128">
        <f>F9+F20+F31+F41</f>
        <v>2592</v>
      </c>
      <c r="G52" s="128">
        <f t="shared" si="3"/>
        <v>2575</v>
      </c>
      <c r="H52" s="128">
        <f>H9+H20+H31+H41</f>
        <v>10411</v>
      </c>
      <c r="I52" s="128">
        <f>SUM(I49:I51)</f>
        <v>2580</v>
      </c>
      <c r="J52" s="185">
        <f>SUM(J49:J51)</f>
        <v>2571</v>
      </c>
      <c r="K52" s="185">
        <f>SUM(K49:K51)</f>
        <v>2503</v>
      </c>
    </row>
    <row r="53" spans="3:11" s="194" customFormat="1" ht="13.2" x14ac:dyDescent="0.25">
      <c r="C53" s="198"/>
      <c r="D53" s="128"/>
      <c r="E53" s="128"/>
      <c r="F53" s="128"/>
      <c r="G53" s="128"/>
      <c r="H53" s="128"/>
      <c r="I53" s="128"/>
      <c r="J53" s="128"/>
      <c r="K53" s="128"/>
    </row>
    <row r="54" spans="3:11" s="194" customFormat="1" ht="26.4" x14ac:dyDescent="0.25">
      <c r="C54" s="198" t="s">
        <v>129</v>
      </c>
      <c r="D54" s="128">
        <f>D11+D22+D33+D43</f>
        <v>101</v>
      </c>
      <c r="E54" s="128">
        <f>E11+E22+E33+E43</f>
        <v>93</v>
      </c>
      <c r="F54" s="128">
        <f>F11+F22+F33+F43</f>
        <v>119</v>
      </c>
      <c r="G54" s="128">
        <f>G11+G22+G33+G43</f>
        <v>84</v>
      </c>
      <c r="H54" s="128">
        <f>SUM(D54:G54)</f>
        <v>397</v>
      </c>
      <c r="I54" s="128">
        <f>I11+I22+I33+I43</f>
        <v>96</v>
      </c>
      <c r="J54" s="128">
        <f>J11+J22+J33+J43</f>
        <v>85</v>
      </c>
      <c r="K54" s="128">
        <f>K11+K22+K33+K43</f>
        <v>100</v>
      </c>
    </row>
    <row r="55" spans="3:11" s="194" customFormat="1" ht="13.2" x14ac:dyDescent="0.25">
      <c r="C55" s="198" t="s">
        <v>116</v>
      </c>
      <c r="D55" s="186">
        <f>D23</f>
        <v>-2</v>
      </c>
      <c r="E55" s="186">
        <f>E23</f>
        <v>0</v>
      </c>
      <c r="F55" s="186">
        <f>F23</f>
        <v>0</v>
      </c>
      <c r="G55" s="186">
        <f>G23</f>
        <v>0</v>
      </c>
      <c r="H55" s="186">
        <f>SUM(D55:G55)</f>
        <v>-2</v>
      </c>
      <c r="I55" s="186">
        <f>0</f>
        <v>0</v>
      </c>
      <c r="J55" s="186">
        <v>0</v>
      </c>
      <c r="K55" s="186">
        <v>0</v>
      </c>
    </row>
    <row r="56" spans="3:11" s="194" customFormat="1" ht="13.2" x14ac:dyDescent="0.25">
      <c r="C56" s="198" t="s">
        <v>130</v>
      </c>
      <c r="D56" s="212">
        <f t="shared" ref="D56:F57" si="4">D12+D24+D34+D44</f>
        <v>115</v>
      </c>
      <c r="E56" s="212">
        <f t="shared" si="4"/>
        <v>126</v>
      </c>
      <c r="F56" s="212">
        <f>F12+F24+F34+F44</f>
        <v>119</v>
      </c>
      <c r="G56" s="212">
        <f>G12+G24+G34+G44</f>
        <v>156</v>
      </c>
      <c r="H56" s="212">
        <f>SUM(D56:G56)</f>
        <v>516</v>
      </c>
      <c r="I56" s="212">
        <f>I12+I24+I34+I44</f>
        <v>146</v>
      </c>
      <c r="J56" s="212">
        <f>J12+J24+J34+J44</f>
        <v>179</v>
      </c>
      <c r="K56" s="212">
        <f>K12+K24+K34+K44</f>
        <v>156</v>
      </c>
    </row>
    <row r="57" spans="3:11" s="194" customFormat="1" ht="13.2" x14ac:dyDescent="0.25">
      <c r="C57" s="198" t="s">
        <v>123</v>
      </c>
      <c r="D57" s="128">
        <f t="shared" si="4"/>
        <v>214</v>
      </c>
      <c r="E57" s="128">
        <f t="shared" si="4"/>
        <v>219</v>
      </c>
      <c r="F57" s="128">
        <f t="shared" si="4"/>
        <v>238</v>
      </c>
      <c r="G57" s="128">
        <f>G13+G25+G35+G45</f>
        <v>240</v>
      </c>
      <c r="H57" s="128">
        <f>H13+H25+H35+H45</f>
        <v>911</v>
      </c>
      <c r="I57" s="128">
        <f>SUM(I54:I56)</f>
        <v>242</v>
      </c>
      <c r="J57" s="128">
        <f>SUM(J54:J56)</f>
        <v>264</v>
      </c>
      <c r="K57" s="128">
        <f>SUM(K54:K56)</f>
        <v>256</v>
      </c>
    </row>
    <row r="58" spans="3:11" s="194" customFormat="1" ht="12.75" customHeight="1" x14ac:dyDescent="0.25">
      <c r="C58" s="198" t="s">
        <v>124</v>
      </c>
      <c r="D58" s="189">
        <f t="shared" ref="D58:I58" si="5">D57/D52</f>
        <v>8.045112781954887E-2</v>
      </c>
      <c r="E58" s="189">
        <f t="shared" si="5"/>
        <v>8.4752321981424142E-2</v>
      </c>
      <c r="F58" s="189">
        <f t="shared" si="5"/>
        <v>9.1820987654320993E-2</v>
      </c>
      <c r="G58" s="189">
        <f t="shared" si="5"/>
        <v>9.3203883495145634E-2</v>
      </c>
      <c r="H58" s="189">
        <f t="shared" si="5"/>
        <v>8.7503601959465951E-2</v>
      </c>
      <c r="I58" s="189">
        <f t="shared" si="5"/>
        <v>9.3798449612403106E-2</v>
      </c>
      <c r="J58" s="189">
        <f>J57/J52</f>
        <v>0.10268378063010501</v>
      </c>
      <c r="K58" s="189">
        <f>K57/K52</f>
        <v>0.10227726727926488</v>
      </c>
    </row>
    <row r="59" spans="3:11" s="194" customFormat="1" ht="13.2" x14ac:dyDescent="0.25"/>
    <row r="60" spans="3:11" s="194" customFormat="1" ht="13.2" x14ac:dyDescent="0.25"/>
    <row r="61" spans="3:11" ht="32.25" customHeight="1" x14ac:dyDescent="0.3">
      <c r="C61" s="331" t="s">
        <v>189</v>
      </c>
      <c r="D61" s="331"/>
      <c r="E61" s="331"/>
      <c r="F61" s="331"/>
      <c r="G61" s="331"/>
      <c r="H61" s="331"/>
      <c r="I61" s="331"/>
    </row>
    <row r="62" spans="3:11" x14ac:dyDescent="0.3">
      <c r="C62" s="331" t="s">
        <v>174</v>
      </c>
      <c r="D62" s="331"/>
      <c r="E62" s="331"/>
      <c r="F62" s="331"/>
      <c r="G62" s="331"/>
      <c r="H62" s="331"/>
      <c r="I62" s="331"/>
    </row>
  </sheetData>
  <mergeCells count="4">
    <mergeCell ref="C2:H2"/>
    <mergeCell ref="C61:I61"/>
    <mergeCell ref="D5:K5"/>
    <mergeCell ref="C62:I62"/>
  </mergeCells>
  <pageMargins left="0.7" right="0.7" top="0.75" bottom="0.75" header="0.3" footer="0.3"/>
  <pageSetup scale="63" orientation="portrait" r:id="rId1"/>
  <ignoredErrors>
    <ignoredError sqref="H49 H51 H54 H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2:E14"/>
  <sheetViews>
    <sheetView showGridLines="0" workbookViewId="0">
      <selection activeCell="B17" sqref="B17"/>
    </sheetView>
  </sheetViews>
  <sheetFormatPr defaultColWidth="9.109375" defaultRowHeight="14.4" x14ac:dyDescent="0.3"/>
  <cols>
    <col min="1" max="1" width="9.109375" style="20"/>
    <col min="2" max="2" width="80.6640625" style="20" customWidth="1"/>
    <col min="3" max="3" width="16.6640625" style="20" customWidth="1"/>
    <col min="4" max="4" width="15.88671875" style="20" bestFit="1" customWidth="1"/>
    <col min="5" max="5" width="17.6640625" style="20" customWidth="1"/>
    <col min="6" max="16384" width="9.109375" style="20"/>
  </cols>
  <sheetData>
    <row r="2" spans="2:5" ht="42.6" thickBot="1" x14ac:dyDescent="0.45">
      <c r="B2" s="21"/>
      <c r="C2" s="17" t="s">
        <v>65</v>
      </c>
      <c r="D2" s="17" t="s">
        <v>49</v>
      </c>
      <c r="E2" s="22" t="s">
        <v>8</v>
      </c>
    </row>
    <row r="3" spans="2:5" x14ac:dyDescent="0.3">
      <c r="B3" s="320" t="s">
        <v>35</v>
      </c>
      <c r="C3" s="320"/>
      <c r="D3" s="320"/>
      <c r="E3" s="320"/>
    </row>
    <row r="4" spans="2:5" ht="17.399999999999999" x14ac:dyDescent="0.3">
      <c r="B4" s="26" t="s">
        <v>1</v>
      </c>
      <c r="C4" s="27">
        <v>1288</v>
      </c>
      <c r="D4" s="28">
        <v>1257</v>
      </c>
      <c r="E4" s="43">
        <v>2.5000000000000001E-2</v>
      </c>
    </row>
    <row r="5" spans="2:5" ht="18" x14ac:dyDescent="0.35">
      <c r="B5" s="30" t="s">
        <v>2</v>
      </c>
      <c r="C5" s="31">
        <v>1141</v>
      </c>
      <c r="D5" s="31">
        <v>1113</v>
      </c>
      <c r="E5" s="32" t="s">
        <v>9</v>
      </c>
    </row>
    <row r="6" spans="2:5" ht="19.8" x14ac:dyDescent="0.3">
      <c r="B6" s="33" t="s">
        <v>39</v>
      </c>
      <c r="C6" s="34">
        <v>54</v>
      </c>
      <c r="D6" s="34">
        <v>48</v>
      </c>
      <c r="E6" s="6"/>
    </row>
    <row r="7" spans="2:5" ht="19.8" x14ac:dyDescent="0.3">
      <c r="B7" s="44" t="s">
        <v>63</v>
      </c>
      <c r="C7" s="45">
        <v>93</v>
      </c>
      <c r="D7" s="45">
        <v>96</v>
      </c>
      <c r="E7" s="46">
        <v>-3.1E-2</v>
      </c>
    </row>
    <row r="8" spans="2:5" ht="18" x14ac:dyDescent="0.35">
      <c r="B8" s="47" t="s">
        <v>15</v>
      </c>
      <c r="C8" s="48">
        <f>C7/C4</f>
        <v>7.2204968944099376E-2</v>
      </c>
      <c r="D8" s="48">
        <f>D7/D4</f>
        <v>7.6372315035799526E-2</v>
      </c>
      <c r="E8" s="10"/>
    </row>
    <row r="9" spans="2:5" ht="17.399999999999999" x14ac:dyDescent="0.3">
      <c r="B9" s="30" t="s">
        <v>12</v>
      </c>
      <c r="C9" s="35">
        <v>-13</v>
      </c>
      <c r="D9" s="35">
        <v>-14</v>
      </c>
      <c r="E9" s="11"/>
    </row>
    <row r="10" spans="2:5" ht="20.399999999999999" x14ac:dyDescent="0.35">
      <c r="B10" s="33" t="s">
        <v>66</v>
      </c>
      <c r="C10" s="49">
        <v>-5</v>
      </c>
      <c r="D10" s="49">
        <v>2</v>
      </c>
      <c r="E10" s="50"/>
    </row>
    <row r="11" spans="2:5" ht="17.399999999999999" x14ac:dyDescent="0.3">
      <c r="B11" s="30" t="s">
        <v>36</v>
      </c>
      <c r="C11" s="51">
        <v>75</v>
      </c>
      <c r="D11" s="51">
        <v>84</v>
      </c>
      <c r="E11" s="8"/>
    </row>
    <row r="12" spans="2:5" ht="19.5" customHeight="1" x14ac:dyDescent="0.3">
      <c r="B12" s="33" t="s">
        <v>64</v>
      </c>
      <c r="C12" s="34">
        <v>-25</v>
      </c>
      <c r="D12" s="34">
        <v>-27</v>
      </c>
      <c r="E12" s="23"/>
    </row>
    <row r="13" spans="2:5" ht="17.399999999999999" x14ac:dyDescent="0.3">
      <c r="B13" s="41" t="s">
        <v>34</v>
      </c>
      <c r="C13" s="52">
        <v>50</v>
      </c>
      <c r="D13" s="52">
        <v>57</v>
      </c>
      <c r="E13" s="12"/>
    </row>
    <row r="14" spans="2:5" ht="17.399999999999999" x14ac:dyDescent="0.3">
      <c r="B14" s="26" t="s">
        <v>16</v>
      </c>
      <c r="C14" s="53">
        <v>0.68</v>
      </c>
      <c r="D14" s="53">
        <v>0.77</v>
      </c>
      <c r="E14" s="25"/>
    </row>
  </sheetData>
  <customSheetViews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5"/>
  <sheetViews>
    <sheetView showGridLines="0" workbookViewId="0">
      <selection activeCell="B4" sqref="B4"/>
    </sheetView>
  </sheetViews>
  <sheetFormatPr defaultRowHeight="14.4" x14ac:dyDescent="0.3"/>
  <cols>
    <col min="2" max="2" width="41" customWidth="1"/>
    <col min="3" max="7" width="15.44140625" customWidth="1"/>
  </cols>
  <sheetData>
    <row r="2" spans="2:7" ht="49.2" x14ac:dyDescent="0.3">
      <c r="B2" s="13"/>
      <c r="C2" s="2" t="s">
        <v>17</v>
      </c>
      <c r="D2" s="2" t="s">
        <v>18</v>
      </c>
      <c r="E2" s="2" t="s">
        <v>19</v>
      </c>
      <c r="F2" s="2" t="s">
        <v>20</v>
      </c>
      <c r="G2" s="3" t="s">
        <v>21</v>
      </c>
    </row>
    <row r="3" spans="2:7" ht="24.6" x14ac:dyDescent="0.3">
      <c r="B3" s="54" t="s">
        <v>22</v>
      </c>
      <c r="C3" s="55">
        <v>63</v>
      </c>
      <c r="D3" s="55">
        <v>64</v>
      </c>
      <c r="E3" s="55">
        <v>63</v>
      </c>
      <c r="F3" s="55">
        <v>62</v>
      </c>
      <c r="G3" s="56">
        <v>252</v>
      </c>
    </row>
    <row r="4" spans="2:7" ht="24.6" x14ac:dyDescent="0.3">
      <c r="B4" s="57" t="s">
        <v>23</v>
      </c>
      <c r="C4" s="58">
        <v>63</v>
      </c>
      <c r="D4" s="58">
        <v>63</v>
      </c>
      <c r="E4" s="58">
        <v>64</v>
      </c>
      <c r="F4" s="58">
        <v>61</v>
      </c>
      <c r="G4" s="59">
        <v>251</v>
      </c>
    </row>
    <row r="5" spans="2:7" ht="24.6" x14ac:dyDescent="0.3">
      <c r="B5" s="54" t="s">
        <v>32</v>
      </c>
      <c r="C5" s="55">
        <v>0</v>
      </c>
      <c r="D5" s="55">
        <v>1</v>
      </c>
      <c r="E5" s="55">
        <v>-1</v>
      </c>
      <c r="F5" s="55">
        <v>1</v>
      </c>
      <c r="G5" s="56">
        <v>1</v>
      </c>
    </row>
  </sheetData>
  <customSheetViews>
    <customSheetView guid="{53DCB48B-4F68-4024-9145-D294071FF927}" showGridLines="0" state="hidden">
      <selection activeCell="B4" sqref="B4"/>
      <pageMargins left="0.7" right="0.7" top="0.75" bottom="0.75" header="0.3" footer="0.3"/>
    </customSheetView>
    <customSheetView guid="{F10C164C-3902-48FA-903E-F42B48CB88C6}" showGridLines="0" state="hidden">
      <selection activeCell="B4" sqref="B4"/>
      <pageMargins left="0.7" right="0.7" top="0.75" bottom="0.75" header="0.3" footer="0.3"/>
    </customSheetView>
    <customSheetView guid="{452708E9-9655-4ED1-B6DE-69EDE47156C2}" showGridLines="0" state="hidden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K10"/>
  <sheetViews>
    <sheetView tabSelected="1" workbookViewId="0"/>
  </sheetViews>
  <sheetFormatPr defaultColWidth="9.109375" defaultRowHeight="14.4" x14ac:dyDescent="0.3"/>
  <cols>
    <col min="1" max="16384" width="9.109375" style="5"/>
  </cols>
  <sheetData>
    <row r="7" spans="5:11" ht="33.6" x14ac:dyDescent="0.65">
      <c r="E7" s="260" t="s">
        <v>103</v>
      </c>
      <c r="F7" s="259"/>
      <c r="G7" s="259"/>
      <c r="H7" s="259"/>
      <c r="I7" s="259"/>
      <c r="J7" s="259"/>
      <c r="K7" s="259"/>
    </row>
    <row r="8" spans="5:11" ht="33.6" x14ac:dyDescent="0.65">
      <c r="E8" s="260" t="s">
        <v>136</v>
      </c>
      <c r="F8" s="259"/>
      <c r="G8" s="259"/>
      <c r="H8" s="259"/>
      <c r="I8" s="259"/>
      <c r="J8" s="259"/>
      <c r="K8" s="259"/>
    </row>
    <row r="9" spans="5:11" ht="33.6" x14ac:dyDescent="0.65">
      <c r="E9" s="260" t="s">
        <v>104</v>
      </c>
      <c r="F9" s="259"/>
      <c r="G9" s="259"/>
      <c r="H9" s="259"/>
      <c r="I9" s="259"/>
      <c r="J9" s="259"/>
      <c r="K9" s="259"/>
    </row>
    <row r="10" spans="5:11" ht="28.8" x14ac:dyDescent="0.55000000000000004">
      <c r="E10" s="182" t="s">
        <v>141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showGridLines="0" zoomScale="90" zoomScaleNormal="90" workbookViewId="0"/>
  </sheetViews>
  <sheetFormatPr defaultColWidth="9.109375" defaultRowHeight="15" customHeight="1" x14ac:dyDescent="0.3"/>
  <cols>
    <col min="1" max="1" width="2.44140625" style="5" customWidth="1"/>
    <col min="2" max="2" width="89.109375" style="5" customWidth="1"/>
    <col min="3" max="8" width="12.33203125" style="5" customWidth="1"/>
    <col min="9" max="9" width="12.109375" style="5" customWidth="1"/>
    <col min="10" max="16384" width="9.109375" style="5"/>
  </cols>
  <sheetData>
    <row r="2" spans="2:9" ht="31.2" x14ac:dyDescent="0.6">
      <c r="B2" s="321" t="s">
        <v>92</v>
      </c>
      <c r="C2" s="321"/>
      <c r="D2" s="321"/>
      <c r="E2" s="321"/>
      <c r="F2" s="321"/>
      <c r="G2" s="321"/>
      <c r="H2" s="321"/>
    </row>
    <row r="3" spans="2:9" ht="15" customHeight="1" x14ac:dyDescent="0.6">
      <c r="B3" s="163"/>
      <c r="C3" s="163"/>
      <c r="D3" s="163"/>
      <c r="E3" s="163"/>
    </row>
    <row r="4" spans="2:9" ht="15" customHeight="1" x14ac:dyDescent="0.3">
      <c r="B4" s="164"/>
      <c r="C4" s="164"/>
      <c r="D4" s="164"/>
      <c r="E4" s="164"/>
      <c r="F4" s="164"/>
    </row>
    <row r="5" spans="2:9" s="172" customFormat="1" ht="15" customHeight="1" x14ac:dyDescent="0.3">
      <c r="B5" s="164"/>
      <c r="C5" s="164"/>
      <c r="D5" s="164"/>
      <c r="E5" s="164"/>
      <c r="F5" s="164"/>
    </row>
    <row r="6" spans="2:9" ht="15" customHeight="1" x14ac:dyDescent="0.3">
      <c r="B6" s="164"/>
      <c r="C6" s="164"/>
      <c r="D6" s="164"/>
      <c r="E6" s="164"/>
      <c r="F6" s="164"/>
    </row>
    <row r="7" spans="2:9" ht="17.399999999999999" thickBot="1" x14ac:dyDescent="0.35">
      <c r="B7" s="164"/>
      <c r="C7" s="166" t="s">
        <v>95</v>
      </c>
      <c r="D7" s="166" t="s">
        <v>65</v>
      </c>
      <c r="E7" s="166" t="s">
        <v>69</v>
      </c>
      <c r="F7" s="166" t="s">
        <v>97</v>
      </c>
      <c r="G7" s="166" t="s">
        <v>106</v>
      </c>
      <c r="H7" s="166" t="s">
        <v>131</v>
      </c>
      <c r="I7" s="166" t="s">
        <v>137</v>
      </c>
    </row>
    <row r="8" spans="2:9" ht="18" customHeight="1" x14ac:dyDescent="0.3">
      <c r="B8" s="164"/>
      <c r="C8" s="322" t="s">
        <v>96</v>
      </c>
      <c r="D8" s="322"/>
      <c r="E8" s="322"/>
      <c r="F8" s="322"/>
      <c r="G8" s="322"/>
      <c r="H8" s="322"/>
      <c r="I8" s="322"/>
    </row>
    <row r="9" spans="2:9" ht="14.4" x14ac:dyDescent="0.3">
      <c r="B9" s="136" t="s">
        <v>184</v>
      </c>
      <c r="C9" s="176">
        <v>53</v>
      </c>
      <c r="D9" s="176">
        <v>41</v>
      </c>
      <c r="E9" s="176">
        <v>91</v>
      </c>
      <c r="F9" s="177">
        <v>59</v>
      </c>
      <c r="G9" s="177">
        <v>72</v>
      </c>
      <c r="H9" s="177">
        <v>98</v>
      </c>
      <c r="I9" s="177">
        <v>82</v>
      </c>
    </row>
    <row r="10" spans="2:9" ht="15" customHeight="1" x14ac:dyDescent="0.3">
      <c r="B10" s="214" t="s">
        <v>142</v>
      </c>
      <c r="C10" s="178">
        <v>74</v>
      </c>
      <c r="D10" s="178">
        <v>74</v>
      </c>
      <c r="E10" s="178">
        <v>114</v>
      </c>
      <c r="F10" s="179">
        <v>153</v>
      </c>
      <c r="G10" s="179">
        <v>153</v>
      </c>
      <c r="H10" s="179">
        <v>153</v>
      </c>
      <c r="I10" s="179">
        <v>154</v>
      </c>
    </row>
    <row r="11" spans="2:9" ht="27" customHeight="1" x14ac:dyDescent="0.3">
      <c r="B11" s="139" t="s">
        <v>185</v>
      </c>
      <c r="C11" s="181">
        <v>0.72</v>
      </c>
      <c r="D11" s="181">
        <v>0.55000000000000004</v>
      </c>
      <c r="E11" s="181">
        <v>0.8</v>
      </c>
      <c r="F11" s="181">
        <v>0.39</v>
      </c>
      <c r="G11" s="181">
        <f>G9/G10</f>
        <v>0.47058823529411764</v>
      </c>
      <c r="H11" s="181">
        <f>H9/H10</f>
        <v>0.64052287581699341</v>
      </c>
      <c r="I11" s="181">
        <v>0.53</v>
      </c>
    </row>
    <row r="12" spans="2:9" ht="15" customHeight="1" x14ac:dyDescent="0.3">
      <c r="B12" s="162"/>
      <c r="C12" s="167"/>
      <c r="D12" s="167"/>
      <c r="E12" s="167"/>
      <c r="F12" s="174"/>
      <c r="G12" s="174"/>
      <c r="H12" s="174"/>
      <c r="I12" s="174"/>
    </row>
    <row r="13" spans="2:9" ht="15" customHeight="1" x14ac:dyDescent="0.3">
      <c r="B13" s="136" t="s">
        <v>186</v>
      </c>
      <c r="C13" s="176">
        <f>C9</f>
        <v>53</v>
      </c>
      <c r="D13" s="176">
        <f>C13+D9</f>
        <v>94</v>
      </c>
      <c r="E13" s="176">
        <f>D13+E9</f>
        <v>185</v>
      </c>
      <c r="F13" s="177">
        <v>244</v>
      </c>
      <c r="G13" s="177">
        <v>72</v>
      </c>
      <c r="H13" s="177">
        <v>170</v>
      </c>
      <c r="I13" s="177">
        <v>252</v>
      </c>
    </row>
    <row r="14" spans="2:9" ht="15" customHeight="1" x14ac:dyDescent="0.3">
      <c r="B14" s="214" t="s">
        <v>143</v>
      </c>
      <c r="C14" s="178">
        <v>74</v>
      </c>
      <c r="D14" s="178">
        <v>74</v>
      </c>
      <c r="E14" s="178">
        <v>87</v>
      </c>
      <c r="F14" s="179">
        <v>104</v>
      </c>
      <c r="G14" s="179">
        <v>153</v>
      </c>
      <c r="H14" s="179">
        <v>153</v>
      </c>
      <c r="I14" s="179">
        <v>153</v>
      </c>
    </row>
    <row r="15" spans="2:9" ht="27" customHeight="1" x14ac:dyDescent="0.3">
      <c r="B15" s="139" t="s">
        <v>187</v>
      </c>
      <c r="C15" s="181">
        <f>C13/C14</f>
        <v>0.71621621621621623</v>
      </c>
      <c r="D15" s="181">
        <f>D13/D14</f>
        <v>1.2702702702702702</v>
      </c>
      <c r="E15" s="181">
        <f>E13/E14</f>
        <v>2.1264367816091956</v>
      </c>
      <c r="F15" s="181">
        <v>2.35</v>
      </c>
      <c r="G15" s="181">
        <f>G13/G14</f>
        <v>0.47058823529411764</v>
      </c>
      <c r="H15" s="181">
        <f>H13/H14</f>
        <v>1.1111111111111112</v>
      </c>
      <c r="I15" s="181">
        <v>1.65</v>
      </c>
    </row>
    <row r="16" spans="2:9" ht="15" customHeight="1" x14ac:dyDescent="0.3">
      <c r="B16" s="162"/>
      <c r="C16" s="167"/>
      <c r="D16" s="167"/>
      <c r="E16" s="167"/>
      <c r="F16" s="174"/>
      <c r="G16" s="174"/>
      <c r="H16" s="174"/>
      <c r="I16" s="174"/>
    </row>
    <row r="17" spans="2:9" ht="15" customHeight="1" x14ac:dyDescent="0.3">
      <c r="B17" s="136" t="s">
        <v>105</v>
      </c>
      <c r="C17" s="176">
        <v>57</v>
      </c>
      <c r="D17" s="176">
        <v>50</v>
      </c>
      <c r="E17" s="176">
        <v>143</v>
      </c>
      <c r="F17" s="177">
        <v>115</v>
      </c>
      <c r="G17" s="177">
        <v>134</v>
      </c>
      <c r="H17" s="177">
        <v>159</v>
      </c>
      <c r="I17" s="177">
        <v>146</v>
      </c>
    </row>
    <row r="18" spans="2:9" ht="15" customHeight="1" x14ac:dyDescent="0.3">
      <c r="B18" s="214" t="s">
        <v>142</v>
      </c>
      <c r="C18" s="178">
        <v>74</v>
      </c>
      <c r="D18" s="178">
        <v>74</v>
      </c>
      <c r="E18" s="178">
        <v>114</v>
      </c>
      <c r="F18" s="179">
        <v>153</v>
      </c>
      <c r="G18" s="179">
        <v>153</v>
      </c>
      <c r="H18" s="179">
        <v>153</v>
      </c>
      <c r="I18" s="179">
        <v>154</v>
      </c>
    </row>
    <row r="19" spans="2:9" ht="27" customHeight="1" x14ac:dyDescent="0.3">
      <c r="B19" s="139" t="s">
        <v>98</v>
      </c>
      <c r="C19" s="181">
        <v>0.77</v>
      </c>
      <c r="D19" s="181">
        <v>0.68</v>
      </c>
      <c r="E19" s="181">
        <f>E17/E18</f>
        <v>1.2543859649122806</v>
      </c>
      <c r="F19" s="181">
        <v>0.75</v>
      </c>
      <c r="G19" s="181">
        <f>G17/G18</f>
        <v>0.87581699346405228</v>
      </c>
      <c r="H19" s="181">
        <f>H17/H18</f>
        <v>1.0392156862745099</v>
      </c>
      <c r="I19" s="181">
        <f>I17/I18</f>
        <v>0.94805194805194803</v>
      </c>
    </row>
    <row r="20" spans="2:9" ht="15" customHeight="1" x14ac:dyDescent="0.3">
      <c r="B20" s="162"/>
      <c r="C20" s="167"/>
      <c r="D20" s="167"/>
      <c r="E20" s="167"/>
      <c r="F20" s="174"/>
      <c r="G20" s="174"/>
      <c r="H20" s="174"/>
      <c r="I20" s="174"/>
    </row>
    <row r="21" spans="2:9" ht="15" customHeight="1" x14ac:dyDescent="0.3">
      <c r="B21" s="136" t="s">
        <v>99</v>
      </c>
      <c r="C21" s="176">
        <v>57</v>
      </c>
      <c r="D21" s="176">
        <v>107</v>
      </c>
      <c r="E21" s="176">
        <v>250</v>
      </c>
      <c r="F21" s="177">
        <v>365</v>
      </c>
      <c r="G21" s="177">
        <v>134</v>
      </c>
      <c r="H21" s="177">
        <v>292</v>
      </c>
      <c r="I21" s="177">
        <v>439</v>
      </c>
    </row>
    <row r="22" spans="2:9" ht="15" customHeight="1" x14ac:dyDescent="0.3">
      <c r="B22" s="214" t="s">
        <v>143</v>
      </c>
      <c r="C22" s="178">
        <v>74</v>
      </c>
      <c r="D22" s="178">
        <v>74</v>
      </c>
      <c r="E22" s="178">
        <v>87</v>
      </c>
      <c r="F22" s="179">
        <v>104</v>
      </c>
      <c r="G22" s="179">
        <v>153</v>
      </c>
      <c r="H22" s="179">
        <v>153</v>
      </c>
      <c r="I22" s="179">
        <v>153</v>
      </c>
    </row>
    <row r="23" spans="2:9" ht="27" customHeight="1" x14ac:dyDescent="0.3">
      <c r="B23" s="139" t="s">
        <v>100</v>
      </c>
      <c r="C23" s="181">
        <v>0.77</v>
      </c>
      <c r="D23" s="181">
        <v>1.45</v>
      </c>
      <c r="E23" s="181">
        <v>2.87</v>
      </c>
      <c r="F23" s="181">
        <v>3.51</v>
      </c>
      <c r="G23" s="181">
        <f>G21/G22</f>
        <v>0.87581699346405228</v>
      </c>
      <c r="H23" s="181">
        <f>H21/H22</f>
        <v>1.9084967320261439</v>
      </c>
      <c r="I23" s="181">
        <f>I21/I22</f>
        <v>2.869281045751634</v>
      </c>
    </row>
    <row r="24" spans="2:9" ht="15" customHeight="1" x14ac:dyDescent="0.3">
      <c r="C24" s="175"/>
      <c r="D24" s="175"/>
      <c r="E24" s="175"/>
      <c r="F24" s="175"/>
    </row>
    <row r="25" spans="2:9" ht="15" customHeight="1" x14ac:dyDescent="0.3">
      <c r="B25" s="264" t="s">
        <v>165</v>
      </c>
    </row>
    <row r="26" spans="2:9" s="1" customFormat="1" ht="23.25" customHeight="1" x14ac:dyDescent="0.3">
      <c r="B26" s="319" t="s">
        <v>192</v>
      </c>
    </row>
  </sheetData>
  <mergeCells count="2">
    <mergeCell ref="B2:H2"/>
    <mergeCell ref="C8:I8"/>
  </mergeCells>
  <pageMargins left="0.7" right="0.7" top="0.75" bottom="0.75" header="0.3" footer="0.3"/>
  <pageSetup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showGridLines="0" zoomScale="60" zoomScaleNormal="60" workbookViewId="0"/>
  </sheetViews>
  <sheetFormatPr defaultRowHeight="14.4" x14ac:dyDescent="0.3"/>
  <cols>
    <col min="1" max="1" width="2.44140625" customWidth="1"/>
    <col min="2" max="2" width="80.6640625" customWidth="1"/>
    <col min="3" max="10" width="16.6640625" customWidth="1"/>
  </cols>
  <sheetData>
    <row r="2" spans="1:12" ht="36" customHeight="1" x14ac:dyDescent="0.5">
      <c r="A2" s="16"/>
      <c r="B2" s="323" t="s">
        <v>83</v>
      </c>
      <c r="C2" s="323"/>
      <c r="D2" s="323"/>
      <c r="E2" s="323"/>
    </row>
    <row r="3" spans="1:12" s="184" customFormat="1" ht="15.75" customHeight="1" x14ac:dyDescent="0.5">
      <c r="A3" s="16"/>
      <c r="B3" s="284"/>
      <c r="C3" s="284"/>
      <c r="D3" s="284"/>
      <c r="E3" s="284"/>
    </row>
    <row r="4" spans="1:12" s="184" customFormat="1" ht="15.75" customHeight="1" x14ac:dyDescent="0.5">
      <c r="A4" s="16"/>
      <c r="B4" s="284"/>
      <c r="C4" s="284"/>
      <c r="D4" s="284"/>
      <c r="E4" s="284"/>
    </row>
    <row r="5" spans="1:12" s="184" customFormat="1" ht="15.75" customHeight="1" x14ac:dyDescent="0.5">
      <c r="A5" s="16"/>
      <c r="B5" s="284"/>
      <c r="C5" s="284"/>
      <c r="D5" s="284"/>
      <c r="E5" s="284"/>
    </row>
    <row r="6" spans="1:12" ht="15.75" customHeight="1" x14ac:dyDescent="0.5">
      <c r="A6" s="16"/>
      <c r="B6" s="155"/>
      <c r="C6" s="155"/>
      <c r="D6" s="155"/>
      <c r="E6" s="155"/>
    </row>
    <row r="7" spans="1:12" ht="18.75" customHeight="1" thickBot="1" x14ac:dyDescent="0.45">
      <c r="A7" s="16"/>
      <c r="B7" s="14"/>
      <c r="C7" s="17" t="s">
        <v>7</v>
      </c>
      <c r="D7" s="17" t="s">
        <v>65</v>
      </c>
      <c r="E7" s="17" t="s">
        <v>69</v>
      </c>
      <c r="F7" s="17" t="s">
        <v>97</v>
      </c>
      <c r="G7" s="17" t="s">
        <v>22</v>
      </c>
      <c r="H7" s="17" t="s">
        <v>106</v>
      </c>
      <c r="I7" s="17" t="s">
        <v>131</v>
      </c>
      <c r="J7" s="17" t="s">
        <v>137</v>
      </c>
    </row>
    <row r="8" spans="1:12" ht="18" customHeight="1" x14ac:dyDescent="0.3">
      <c r="A8" s="16"/>
      <c r="B8" s="15"/>
      <c r="C8" s="324" t="s">
        <v>24</v>
      </c>
      <c r="D8" s="324"/>
      <c r="E8" s="324"/>
      <c r="F8" s="324"/>
      <c r="G8" s="324"/>
      <c r="H8" s="324"/>
      <c r="I8" s="324"/>
      <c r="J8" s="324"/>
    </row>
    <row r="9" spans="1:12" ht="17.399999999999999" x14ac:dyDescent="0.3">
      <c r="A9" s="16"/>
      <c r="B9" s="14" t="s">
        <v>42</v>
      </c>
      <c r="C9" s="248">
        <v>89</v>
      </c>
      <c r="D9" s="248">
        <v>75</v>
      </c>
      <c r="E9" s="248">
        <v>101</v>
      </c>
      <c r="F9" s="248">
        <v>152</v>
      </c>
      <c r="G9" s="248">
        <v>417</v>
      </c>
      <c r="H9" s="248">
        <v>141</v>
      </c>
      <c r="I9" s="249">
        <v>166</v>
      </c>
      <c r="J9" s="249">
        <v>151</v>
      </c>
      <c r="K9" s="247"/>
      <c r="L9" s="247"/>
    </row>
    <row r="10" spans="1:12" ht="17.25" customHeight="1" x14ac:dyDescent="0.3">
      <c r="A10" s="16"/>
      <c r="B10" s="250" t="s">
        <v>51</v>
      </c>
      <c r="C10" s="251">
        <v>9</v>
      </c>
      <c r="D10" s="251">
        <v>15</v>
      </c>
      <c r="E10" s="251">
        <v>44</v>
      </c>
      <c r="F10" s="251">
        <v>22</v>
      </c>
      <c r="G10" s="251">
        <v>90</v>
      </c>
      <c r="H10" s="251">
        <v>19</v>
      </c>
      <c r="I10" s="251">
        <v>16</v>
      </c>
      <c r="J10" s="251">
        <v>21</v>
      </c>
      <c r="K10" s="247"/>
      <c r="L10" s="247"/>
    </row>
    <row r="11" spans="1:12" ht="17.25" customHeight="1" x14ac:dyDescent="0.3">
      <c r="A11" s="16"/>
      <c r="B11" s="252" t="s">
        <v>28</v>
      </c>
      <c r="C11" s="253">
        <v>1</v>
      </c>
      <c r="D11" s="253">
        <v>2</v>
      </c>
      <c r="E11" s="253">
        <v>27</v>
      </c>
      <c r="F11" s="253">
        <v>54</v>
      </c>
      <c r="G11" s="253">
        <v>84</v>
      </c>
      <c r="H11" s="253">
        <v>69</v>
      </c>
      <c r="I11" s="253">
        <v>67</v>
      </c>
      <c r="J11" s="253">
        <v>76</v>
      </c>
      <c r="K11" s="247"/>
      <c r="L11" s="247"/>
    </row>
    <row r="12" spans="1:12" s="1" customFormat="1" ht="17.25" customHeight="1" x14ac:dyDescent="0.3">
      <c r="A12" s="80"/>
      <c r="B12" s="254" t="s">
        <v>0</v>
      </c>
      <c r="C12" s="255">
        <v>0</v>
      </c>
      <c r="D12" s="255">
        <v>0</v>
      </c>
      <c r="E12" s="255">
        <v>0</v>
      </c>
      <c r="F12" s="255">
        <v>4</v>
      </c>
      <c r="G12" s="255">
        <v>4</v>
      </c>
      <c r="H12" s="255">
        <v>0</v>
      </c>
      <c r="I12" s="255">
        <v>0</v>
      </c>
      <c r="J12" s="255">
        <v>0</v>
      </c>
      <c r="K12" s="256"/>
      <c r="L12" s="256"/>
    </row>
    <row r="13" spans="1:12" s="1" customFormat="1" ht="17.25" customHeight="1" x14ac:dyDescent="0.3">
      <c r="A13" s="80"/>
      <c r="B13" s="257" t="s">
        <v>4</v>
      </c>
      <c r="C13" s="258">
        <v>0</v>
      </c>
      <c r="D13" s="258">
        <v>1</v>
      </c>
      <c r="E13" s="258">
        <v>5</v>
      </c>
      <c r="F13" s="258">
        <v>8</v>
      </c>
      <c r="G13" s="258">
        <v>14</v>
      </c>
      <c r="H13" s="258">
        <v>13</v>
      </c>
      <c r="I13" s="258">
        <v>6</v>
      </c>
      <c r="J13" s="258">
        <v>6</v>
      </c>
      <c r="K13" s="256"/>
      <c r="L13" s="256"/>
    </row>
    <row r="14" spans="1:12" s="1" customFormat="1" ht="17.25" customHeight="1" x14ac:dyDescent="0.3">
      <c r="A14" s="80"/>
      <c r="B14" s="254" t="s">
        <v>134</v>
      </c>
      <c r="C14" s="255">
        <v>0</v>
      </c>
      <c r="D14" s="255">
        <v>0</v>
      </c>
      <c r="E14" s="255">
        <v>0</v>
      </c>
      <c r="F14" s="255">
        <v>0</v>
      </c>
      <c r="G14" s="255">
        <v>0</v>
      </c>
      <c r="H14" s="255">
        <v>0</v>
      </c>
      <c r="I14" s="255">
        <v>9</v>
      </c>
      <c r="J14" s="255">
        <v>2</v>
      </c>
      <c r="K14" s="256"/>
      <c r="L14" s="256"/>
    </row>
    <row r="15" spans="1:12" s="1" customFormat="1" ht="17.399999999999999" x14ac:dyDescent="0.3">
      <c r="A15" s="80"/>
      <c r="B15" s="276" t="s">
        <v>133</v>
      </c>
      <c r="C15" s="249">
        <v>99</v>
      </c>
      <c r="D15" s="249">
        <v>93</v>
      </c>
      <c r="E15" s="249">
        <v>177</v>
      </c>
      <c r="F15" s="249">
        <v>240</v>
      </c>
      <c r="G15" s="249">
        <v>609</v>
      </c>
      <c r="H15" s="249">
        <f>SUM(H9:H14)</f>
        <v>242</v>
      </c>
      <c r="I15" s="249">
        <f>SUM(I9:I14)</f>
        <v>264</v>
      </c>
      <c r="J15" s="249">
        <f>SUM(J9:J14)</f>
        <v>256</v>
      </c>
      <c r="K15" s="256"/>
      <c r="L15" s="256"/>
    </row>
    <row r="16" spans="1:12" s="1" customFormat="1" ht="21.75" customHeight="1" x14ac:dyDescent="0.35">
      <c r="A16" s="80"/>
      <c r="B16" s="277" t="s">
        <v>15</v>
      </c>
      <c r="C16" s="278">
        <v>7.4999999999999997E-2</v>
      </c>
      <c r="D16" s="278">
        <v>7.22E-2</v>
      </c>
      <c r="E16" s="278">
        <v>9.5000000000000001E-2</v>
      </c>
      <c r="F16" s="278">
        <v>9.2999999999999999E-2</v>
      </c>
      <c r="G16" s="278">
        <v>8.5999999999999993E-2</v>
      </c>
      <c r="H16" s="278">
        <v>9.4E-2</v>
      </c>
      <c r="I16" s="278">
        <v>0.10299999999999999</v>
      </c>
      <c r="J16" s="278">
        <v>0.10199999999999999</v>
      </c>
      <c r="K16" s="256"/>
      <c r="L16" s="256"/>
    </row>
    <row r="17" spans="1:12" x14ac:dyDescent="0.3">
      <c r="A17" s="16"/>
      <c r="B17" s="259"/>
      <c r="C17" s="259"/>
      <c r="D17" s="259"/>
      <c r="E17" s="259"/>
      <c r="F17" s="259"/>
      <c r="G17" s="247"/>
      <c r="H17" s="256"/>
      <c r="I17" s="247"/>
      <c r="J17" s="247"/>
      <c r="K17" s="247"/>
      <c r="L17" s="247"/>
    </row>
    <row r="18" spans="1:12" s="1" customFormat="1" x14ac:dyDescent="0.3">
      <c r="A18" s="80"/>
      <c r="B18" s="256" t="s">
        <v>195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</row>
    <row r="19" spans="1:12" x14ac:dyDescent="0.3">
      <c r="A19" s="16"/>
      <c r="B19" s="259"/>
      <c r="C19" s="259"/>
      <c r="D19" s="259"/>
      <c r="E19" s="259"/>
      <c r="F19" s="259"/>
      <c r="G19" s="247"/>
      <c r="H19" s="256"/>
      <c r="I19" s="247"/>
      <c r="J19" s="247"/>
      <c r="K19" s="247"/>
      <c r="L19" s="247"/>
    </row>
    <row r="20" spans="1:12" x14ac:dyDescent="0.3">
      <c r="A20" s="16"/>
      <c r="B20" s="259"/>
      <c r="C20" s="259"/>
      <c r="D20" s="259"/>
      <c r="E20" s="259"/>
      <c r="F20" s="259"/>
      <c r="G20" s="247"/>
      <c r="H20" s="247"/>
      <c r="I20" s="247"/>
      <c r="J20" s="247"/>
      <c r="K20" s="247"/>
      <c r="L20" s="247"/>
    </row>
    <row r="21" spans="1:12" x14ac:dyDescent="0.3">
      <c r="A21" s="16"/>
      <c r="B21" s="259"/>
      <c r="C21" s="259"/>
      <c r="D21" s="259"/>
      <c r="E21" s="259"/>
      <c r="F21" s="259"/>
      <c r="G21" s="247"/>
      <c r="H21" s="247"/>
      <c r="I21" s="247"/>
      <c r="J21" s="247"/>
      <c r="K21" s="247"/>
      <c r="L21" s="247"/>
    </row>
    <row r="22" spans="1:12" x14ac:dyDescent="0.3">
      <c r="B22" s="259"/>
      <c r="C22" s="259"/>
      <c r="D22" s="259"/>
      <c r="E22" s="259"/>
      <c r="F22" s="259"/>
      <c r="G22" s="247"/>
      <c r="H22" s="247"/>
      <c r="I22" s="247"/>
      <c r="J22" s="247"/>
      <c r="K22" s="247"/>
      <c r="L22" s="247"/>
    </row>
    <row r="23" spans="1:12" x14ac:dyDescent="0.3">
      <c r="B23" s="1"/>
      <c r="C23" s="5"/>
      <c r="D23" s="5"/>
      <c r="E23" s="5"/>
      <c r="F23" s="5"/>
    </row>
  </sheetData>
  <customSheetViews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3"/>
    </customSheetView>
  </customSheetViews>
  <mergeCells count="2">
    <mergeCell ref="B2:E2"/>
    <mergeCell ref="C8:J8"/>
  </mergeCells>
  <pageMargins left="0.7" right="0.7" top="0.75" bottom="0.75" header="0.3" footer="0.3"/>
  <pageSetup scale="56" orientation="landscape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showGridLines="0" topLeftCell="A16" zoomScale="80" zoomScaleNormal="80" workbookViewId="0"/>
  </sheetViews>
  <sheetFormatPr defaultColWidth="9.109375" defaultRowHeight="14.4" x14ac:dyDescent="0.3"/>
  <cols>
    <col min="1" max="1" width="2.44140625" style="5" customWidth="1"/>
    <col min="2" max="2" width="65.88671875" style="20" customWidth="1"/>
    <col min="3" max="7" width="14.44140625" style="20" customWidth="1"/>
    <col min="8" max="8" width="14.5546875" style="20" customWidth="1"/>
    <col min="9" max="10" width="14.6640625" style="20" customWidth="1"/>
    <col min="11" max="16384" width="9.109375" style="20"/>
  </cols>
  <sheetData>
    <row r="2" spans="2:11" ht="31.2" x14ac:dyDescent="0.6">
      <c r="B2" s="325" t="s">
        <v>84</v>
      </c>
      <c r="C2" s="325"/>
      <c r="D2" s="325"/>
      <c r="E2" s="325"/>
    </row>
    <row r="3" spans="2:11" ht="11.25" customHeight="1" x14ac:dyDescent="0.3"/>
    <row r="4" spans="2:11" ht="23.4" thickBot="1" x14ac:dyDescent="0.45">
      <c r="B4" s="19"/>
      <c r="C4" s="119" t="s">
        <v>144</v>
      </c>
      <c r="D4" s="119" t="s">
        <v>65</v>
      </c>
      <c r="E4" s="119" t="s">
        <v>69</v>
      </c>
      <c r="F4" s="119" t="s">
        <v>97</v>
      </c>
      <c r="G4" s="119" t="s">
        <v>22</v>
      </c>
      <c r="H4" s="119" t="s">
        <v>106</v>
      </c>
      <c r="I4" s="119" t="s">
        <v>131</v>
      </c>
      <c r="J4" s="119" t="s">
        <v>137</v>
      </c>
    </row>
    <row r="5" spans="2:11" ht="18" customHeight="1" x14ac:dyDescent="0.3">
      <c r="B5" s="4"/>
      <c r="C5" s="326" t="s">
        <v>148</v>
      </c>
      <c r="D5" s="326"/>
      <c r="E5" s="326"/>
      <c r="F5" s="326"/>
      <c r="G5" s="326"/>
      <c r="H5" s="326"/>
      <c r="I5" s="326"/>
      <c r="J5" s="326"/>
    </row>
    <row r="6" spans="2:11" ht="15" customHeight="1" x14ac:dyDescent="0.3">
      <c r="B6" s="118" t="s">
        <v>133</v>
      </c>
      <c r="C6" s="127">
        <v>99</v>
      </c>
      <c r="D6" s="127">
        <v>93</v>
      </c>
      <c r="E6" s="127">
        <v>177</v>
      </c>
      <c r="F6" s="127">
        <v>240</v>
      </c>
      <c r="G6" s="127">
        <v>609</v>
      </c>
      <c r="H6" s="127">
        <v>242</v>
      </c>
      <c r="I6" s="127">
        <v>264</v>
      </c>
      <c r="J6" s="127">
        <v>256</v>
      </c>
    </row>
    <row r="7" spans="2:11" ht="15" customHeight="1" x14ac:dyDescent="0.3">
      <c r="B7" s="124" t="s">
        <v>31</v>
      </c>
      <c r="C7" s="109">
        <v>7</v>
      </c>
      <c r="D7" s="109">
        <v>7</v>
      </c>
      <c r="E7" s="109">
        <v>10</v>
      </c>
      <c r="F7" s="109">
        <v>14</v>
      </c>
      <c r="G7" s="109">
        <v>38</v>
      </c>
      <c r="H7" s="109">
        <v>13</v>
      </c>
      <c r="I7" s="109">
        <v>13</v>
      </c>
      <c r="J7" s="109">
        <v>16</v>
      </c>
    </row>
    <row r="8" spans="2:11" ht="17.399999999999999" customHeight="1" x14ac:dyDescent="0.3">
      <c r="B8" s="126" t="s">
        <v>159</v>
      </c>
      <c r="C8" s="111">
        <v>-2</v>
      </c>
      <c r="D8" s="111">
        <v>-5</v>
      </c>
      <c r="E8" s="111">
        <v>-1</v>
      </c>
      <c r="F8" s="111">
        <v>-10</v>
      </c>
      <c r="G8" s="111">
        <v>-18</v>
      </c>
      <c r="H8" s="111">
        <v>3</v>
      </c>
      <c r="I8" s="111">
        <v>4</v>
      </c>
      <c r="J8" s="111">
        <v>0</v>
      </c>
    </row>
    <row r="9" spans="2:11" ht="15" customHeight="1" x14ac:dyDescent="0.3">
      <c r="B9" s="113" t="s">
        <v>29</v>
      </c>
      <c r="C9" s="120">
        <f>SUM(C6:C8)</f>
        <v>104</v>
      </c>
      <c r="D9" s="120">
        <f>SUM(D6:D8)</f>
        <v>95</v>
      </c>
      <c r="E9" s="120">
        <f>SUM(E6:E8)</f>
        <v>186</v>
      </c>
      <c r="F9" s="120">
        <v>244</v>
      </c>
      <c r="G9" s="120">
        <v>629</v>
      </c>
      <c r="H9" s="120">
        <f>SUM(H6:H8)</f>
        <v>258</v>
      </c>
      <c r="I9" s="120">
        <f>SUM(I6:I8)</f>
        <v>281</v>
      </c>
      <c r="J9" s="120">
        <f>SUM(J6:J8)</f>
        <v>272</v>
      </c>
    </row>
    <row r="10" spans="2:11" x14ac:dyDescent="0.3">
      <c r="B10" s="126" t="s">
        <v>31</v>
      </c>
      <c r="C10" s="123">
        <v>-7</v>
      </c>
      <c r="D10" s="123">
        <v>-7</v>
      </c>
      <c r="E10" s="123">
        <v>-10</v>
      </c>
      <c r="F10" s="123">
        <v>-14</v>
      </c>
      <c r="G10" s="123">
        <v>-38</v>
      </c>
      <c r="H10" s="123">
        <v>-13</v>
      </c>
      <c r="I10" s="123">
        <f>-I7</f>
        <v>-13</v>
      </c>
      <c r="J10" s="123">
        <v>-16</v>
      </c>
    </row>
    <row r="11" spans="2:11" ht="15" customHeight="1" x14ac:dyDescent="0.3">
      <c r="B11" s="125" t="s">
        <v>12</v>
      </c>
      <c r="C11" s="121">
        <v>-11</v>
      </c>
      <c r="D11" s="121">
        <v>-13</v>
      </c>
      <c r="E11" s="121">
        <v>-25</v>
      </c>
      <c r="F11" s="121">
        <v>-37</v>
      </c>
      <c r="G11" s="121">
        <v>-86</v>
      </c>
      <c r="H11" s="121">
        <v>-36</v>
      </c>
      <c r="I11" s="121">
        <v>-34</v>
      </c>
      <c r="J11" s="121">
        <v>-35</v>
      </c>
    </row>
    <row r="12" spans="2:11" ht="15" customHeight="1" x14ac:dyDescent="0.3">
      <c r="B12" s="126" t="s">
        <v>37</v>
      </c>
      <c r="C12" s="123">
        <v>-29</v>
      </c>
      <c r="D12" s="123">
        <v>-25</v>
      </c>
      <c r="E12" s="123">
        <v>-7</v>
      </c>
      <c r="F12" s="123">
        <v>-77</v>
      </c>
      <c r="G12" s="123">
        <v>-138</v>
      </c>
      <c r="H12" s="123">
        <v>-73</v>
      </c>
      <c r="I12" s="123">
        <v>-75</v>
      </c>
      <c r="J12" s="123">
        <v>-78</v>
      </c>
    </row>
    <row r="13" spans="2:11" x14ac:dyDescent="0.3">
      <c r="B13" s="122" t="s">
        <v>34</v>
      </c>
      <c r="C13" s="120">
        <f>SUM(C9:C12)</f>
        <v>57</v>
      </c>
      <c r="D13" s="120">
        <f>SUM(D9:D12)</f>
        <v>50</v>
      </c>
      <c r="E13" s="120">
        <f>SUM(E9:E12)</f>
        <v>144</v>
      </c>
      <c r="F13" s="120">
        <v>116</v>
      </c>
      <c r="G13" s="120">
        <v>367</v>
      </c>
      <c r="H13" s="120">
        <f>SUM(H9:H12)</f>
        <v>136</v>
      </c>
      <c r="I13" s="120">
        <f>SUM(I9:I12)</f>
        <v>159</v>
      </c>
      <c r="J13" s="120">
        <f>SUM(J9:J12)</f>
        <v>143</v>
      </c>
      <c r="K13" s="1"/>
    </row>
    <row r="14" spans="2:11" x14ac:dyDescent="0.3">
      <c r="B14" s="287" t="s">
        <v>175</v>
      </c>
      <c r="C14" s="123">
        <v>0</v>
      </c>
      <c r="D14" s="123">
        <v>0</v>
      </c>
      <c r="E14" s="123">
        <v>1</v>
      </c>
      <c r="F14" s="123">
        <v>1</v>
      </c>
      <c r="G14" s="123">
        <v>2</v>
      </c>
      <c r="H14" s="123">
        <v>2</v>
      </c>
      <c r="I14" s="123">
        <v>0</v>
      </c>
      <c r="J14" s="123">
        <v>-3</v>
      </c>
      <c r="K14" s="1"/>
    </row>
    <row r="15" spans="2:11" ht="29.25" customHeight="1" x14ac:dyDescent="0.3">
      <c r="B15" s="285" t="s">
        <v>94</v>
      </c>
      <c r="C15" s="286">
        <v>57</v>
      </c>
      <c r="D15" s="286">
        <v>50</v>
      </c>
      <c r="E15" s="286">
        <v>143</v>
      </c>
      <c r="F15" s="286">
        <v>115</v>
      </c>
      <c r="G15" s="286">
        <v>365</v>
      </c>
      <c r="H15" s="286">
        <v>134</v>
      </c>
      <c r="I15" s="286">
        <v>159</v>
      </c>
      <c r="J15" s="286">
        <v>146</v>
      </c>
    </row>
    <row r="16" spans="2:11" ht="15" customHeight="1" x14ac:dyDescent="0.3">
      <c r="B16" s="126" t="s">
        <v>51</v>
      </c>
      <c r="C16" s="123">
        <v>-9</v>
      </c>
      <c r="D16" s="123">
        <v>-15</v>
      </c>
      <c r="E16" s="123">
        <v>-44</v>
      </c>
      <c r="F16" s="123">
        <v>-22</v>
      </c>
      <c r="G16" s="123">
        <v>-90</v>
      </c>
      <c r="H16" s="123">
        <v>-19</v>
      </c>
      <c r="I16" s="123">
        <v>-16</v>
      </c>
      <c r="J16" s="123">
        <v>-21</v>
      </c>
    </row>
    <row r="17" spans="2:10" ht="15" customHeight="1" x14ac:dyDescent="0.3">
      <c r="B17" s="124" t="s">
        <v>28</v>
      </c>
      <c r="C17" s="292">
        <v>-1</v>
      </c>
      <c r="D17" s="292">
        <v>-2</v>
      </c>
      <c r="E17" s="292">
        <v>-27</v>
      </c>
      <c r="F17" s="292">
        <v>-54</v>
      </c>
      <c r="G17" s="292">
        <v>-84</v>
      </c>
      <c r="H17" s="292">
        <v>-69</v>
      </c>
      <c r="I17" s="292">
        <v>-67</v>
      </c>
      <c r="J17" s="292">
        <v>-76</v>
      </c>
    </row>
    <row r="18" spans="2:10" ht="15" customHeight="1" x14ac:dyDescent="0.3">
      <c r="B18" s="126" t="s">
        <v>191</v>
      </c>
      <c r="C18" s="123">
        <v>2</v>
      </c>
      <c r="D18" s="123">
        <v>3</v>
      </c>
      <c r="E18" s="123">
        <v>0</v>
      </c>
      <c r="F18" s="123">
        <v>0</v>
      </c>
      <c r="G18" s="123">
        <v>5</v>
      </c>
      <c r="H18" s="123">
        <v>0</v>
      </c>
      <c r="I18" s="123">
        <v>-1</v>
      </c>
      <c r="J18" s="123">
        <v>0</v>
      </c>
    </row>
    <row r="19" spans="2:10" ht="15" customHeight="1" x14ac:dyDescent="0.3">
      <c r="B19" s="124" t="s">
        <v>4</v>
      </c>
      <c r="C19" s="292">
        <v>0</v>
      </c>
      <c r="D19" s="292">
        <v>-1</v>
      </c>
      <c r="E19" s="292">
        <v>-5</v>
      </c>
      <c r="F19" s="292">
        <v>-8</v>
      </c>
      <c r="G19" s="292">
        <v>-14</v>
      </c>
      <c r="H19" s="292">
        <v>-13</v>
      </c>
      <c r="I19" s="292">
        <v>-6</v>
      </c>
      <c r="J19" s="292">
        <v>-6</v>
      </c>
    </row>
    <row r="20" spans="2:10" s="1" customFormat="1" ht="15" customHeight="1" x14ac:dyDescent="0.3">
      <c r="B20" s="124" t="s">
        <v>0</v>
      </c>
      <c r="C20" s="292">
        <v>0</v>
      </c>
      <c r="D20" s="292">
        <v>0</v>
      </c>
      <c r="E20" s="292">
        <v>0</v>
      </c>
      <c r="F20" s="292">
        <v>-4</v>
      </c>
      <c r="G20" s="292">
        <v>-4</v>
      </c>
      <c r="H20" s="292">
        <v>0</v>
      </c>
      <c r="I20" s="292">
        <v>0</v>
      </c>
      <c r="J20" s="292">
        <v>0</v>
      </c>
    </row>
    <row r="21" spans="2:10" s="1" customFormat="1" ht="15" customHeight="1" x14ac:dyDescent="0.3">
      <c r="B21" s="126" t="s">
        <v>134</v>
      </c>
      <c r="C21" s="123">
        <v>0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-9</v>
      </c>
      <c r="J21" s="123">
        <v>-2</v>
      </c>
    </row>
    <row r="22" spans="2:10" ht="16.2" x14ac:dyDescent="0.3">
      <c r="B22" s="124" t="s">
        <v>157</v>
      </c>
      <c r="C22" s="292">
        <v>4</v>
      </c>
      <c r="D22" s="292">
        <v>6</v>
      </c>
      <c r="E22" s="292">
        <v>24</v>
      </c>
      <c r="F22" s="292">
        <v>32</v>
      </c>
      <c r="G22" s="292">
        <v>66</v>
      </c>
      <c r="H22" s="292">
        <v>39</v>
      </c>
      <c r="I22" s="292">
        <v>38</v>
      </c>
      <c r="J22" s="292">
        <v>41</v>
      </c>
    </row>
    <row r="23" spans="2:10" s="1" customFormat="1" x14ac:dyDescent="0.3">
      <c r="B23" s="289" t="s">
        <v>93</v>
      </c>
      <c r="C23" s="290">
        <f>SUM(C15:C22)</f>
        <v>53</v>
      </c>
      <c r="D23" s="290">
        <f t="shared" ref="D23:E23" si="0">SUM(D15:D22)</f>
        <v>41</v>
      </c>
      <c r="E23" s="290">
        <f t="shared" si="0"/>
        <v>91</v>
      </c>
      <c r="F23" s="290">
        <v>59</v>
      </c>
      <c r="G23" s="290">
        <v>244</v>
      </c>
      <c r="H23" s="290">
        <f>SUM(H15:H22)</f>
        <v>72</v>
      </c>
      <c r="I23" s="290">
        <f>SUM(I15:I22)</f>
        <v>98</v>
      </c>
      <c r="J23" s="290">
        <f>SUM(J15:J22)</f>
        <v>82</v>
      </c>
    </row>
    <row r="24" spans="2:10" x14ac:dyDescent="0.3">
      <c r="B24" s="287"/>
      <c r="C24" s="288"/>
      <c r="D24" s="288"/>
      <c r="E24" s="288"/>
      <c r="F24" s="288"/>
      <c r="G24" s="288"/>
      <c r="H24" s="288"/>
      <c r="I24" s="288"/>
      <c r="J24" s="288"/>
    </row>
    <row r="25" spans="2:10" s="1" customFormat="1" ht="27" x14ac:dyDescent="0.3">
      <c r="B25" s="285" t="s">
        <v>91</v>
      </c>
      <c r="C25" s="293">
        <v>0.77</v>
      </c>
      <c r="D25" s="293">
        <v>0.68</v>
      </c>
      <c r="E25" s="293">
        <v>1.25</v>
      </c>
      <c r="F25" s="293">
        <v>0.75</v>
      </c>
      <c r="G25" s="293">
        <v>3.51</v>
      </c>
      <c r="H25" s="293">
        <f>H15/H28</f>
        <v>0.87581699346405228</v>
      </c>
      <c r="I25" s="293">
        <f>I15/I28</f>
        <v>1.0392156862745099</v>
      </c>
      <c r="J25" s="293">
        <v>0.95</v>
      </c>
    </row>
    <row r="26" spans="2:10" ht="15" customHeight="1" x14ac:dyDescent="0.3">
      <c r="B26" s="126" t="s">
        <v>33</v>
      </c>
      <c r="C26" s="291">
        <v>-0.05</v>
      </c>
      <c r="D26" s="291">
        <v>-0.13</v>
      </c>
      <c r="E26" s="291">
        <v>-0.45</v>
      </c>
      <c r="F26" s="291">
        <v>-0.36</v>
      </c>
      <c r="G26" s="291">
        <v>-1.1599999999999999</v>
      </c>
      <c r="H26" s="291">
        <v>-0.41</v>
      </c>
      <c r="I26" s="291">
        <v>-0.4</v>
      </c>
      <c r="J26" s="291">
        <v>-0.42</v>
      </c>
    </row>
    <row r="27" spans="2:10" s="1" customFormat="1" ht="27" x14ac:dyDescent="0.3">
      <c r="B27" s="285" t="s">
        <v>188</v>
      </c>
      <c r="C27" s="293">
        <v>0.72</v>
      </c>
      <c r="D27" s="293">
        <v>0.55000000000000004</v>
      </c>
      <c r="E27" s="293">
        <v>0.8</v>
      </c>
      <c r="F27" s="293">
        <v>0.39</v>
      </c>
      <c r="G27" s="293">
        <v>2.35</v>
      </c>
      <c r="H27" s="293">
        <f>H23/H28</f>
        <v>0.47058823529411764</v>
      </c>
      <c r="I27" s="293">
        <f>I23/I28</f>
        <v>0.64052287581699341</v>
      </c>
      <c r="J27" s="293">
        <f>J23/J28</f>
        <v>0.53246753246753242</v>
      </c>
    </row>
    <row r="28" spans="2:10" x14ac:dyDescent="0.3">
      <c r="B28" s="110" t="s">
        <v>30</v>
      </c>
      <c r="C28" s="123">
        <v>74</v>
      </c>
      <c r="D28" s="123">
        <v>74</v>
      </c>
      <c r="E28" s="123">
        <v>114</v>
      </c>
      <c r="F28" s="123">
        <v>153</v>
      </c>
      <c r="G28" s="123">
        <v>104</v>
      </c>
      <c r="H28" s="123">
        <v>153</v>
      </c>
      <c r="I28" s="123">
        <v>153</v>
      </c>
      <c r="J28" s="123">
        <v>154</v>
      </c>
    </row>
    <row r="30" spans="2:10" x14ac:dyDescent="0.3">
      <c r="B30" s="262"/>
    </row>
    <row r="31" spans="2:10" x14ac:dyDescent="0.3">
      <c r="B31" s="262" t="s">
        <v>165</v>
      </c>
    </row>
    <row r="32" spans="2:10" x14ac:dyDescent="0.3">
      <c r="B32" s="262" t="s">
        <v>156</v>
      </c>
    </row>
    <row r="33" spans="2:2" x14ac:dyDescent="0.3">
      <c r="B33" s="262" t="s">
        <v>158</v>
      </c>
    </row>
    <row r="34" spans="2:2" x14ac:dyDescent="0.3">
      <c r="B34" s="263"/>
    </row>
    <row r="35" spans="2:2" x14ac:dyDescent="0.3">
      <c r="B35" s="1"/>
    </row>
  </sheetData>
  <customSheetViews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452708E9-9655-4ED1-B6DE-69EDE47156C2}">
      <selection activeCell="J25" sqref="J25"/>
      <pageMargins left="0.7" right="0.7" top="0.75" bottom="0.75" header="0.3" footer="0.3"/>
      <pageSetup orientation="portrait" r:id="rId3"/>
    </customSheetView>
  </customSheetViews>
  <mergeCells count="2">
    <mergeCell ref="B2:E2"/>
    <mergeCell ref="C5:J5"/>
  </mergeCells>
  <pageMargins left="0.7" right="0.7" top="0.75" bottom="0.75" header="0.3" footer="0.3"/>
  <pageSetup scale="63" orientation="landscape" r:id="rId4"/>
  <ignoredErrors>
    <ignoredError sqref="C23:E23 H23:J2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topLeftCell="A17" zoomScale="80" zoomScaleNormal="80" zoomScaleSheetLayoutView="90" workbookViewId="0"/>
  </sheetViews>
  <sheetFormatPr defaultRowHeight="14.4" x14ac:dyDescent="0.3"/>
  <cols>
    <col min="1" max="1" width="2.44140625" customWidth="1"/>
    <col min="2" max="2" width="25.6640625" customWidth="1"/>
    <col min="3" max="3" width="16.33203125" customWidth="1"/>
    <col min="4" max="4" width="16.88671875" customWidth="1"/>
    <col min="5" max="6" width="13.88671875" customWidth="1"/>
    <col min="7" max="8" width="20.5546875" customWidth="1"/>
    <col min="10" max="10" width="13.6640625" customWidth="1"/>
    <col min="11" max="11" width="16.88671875" customWidth="1"/>
    <col min="12" max="13" width="13.88671875" customWidth="1"/>
    <col min="14" max="14" width="20.5546875" customWidth="1"/>
  </cols>
  <sheetData>
    <row r="1" spans="1:14" s="20" customFormat="1" x14ac:dyDescent="0.3">
      <c r="A1" s="5"/>
    </row>
    <row r="2" spans="1:14" s="20" customFormat="1" ht="31.2" x14ac:dyDescent="0.6">
      <c r="A2" s="5"/>
      <c r="B2" s="325" t="s">
        <v>101</v>
      </c>
      <c r="C2" s="325"/>
      <c r="D2" s="325"/>
      <c r="E2" s="325"/>
      <c r="F2" s="325"/>
      <c r="G2" s="325"/>
      <c r="H2" s="168"/>
      <c r="I2" s="168"/>
      <c r="J2" s="168"/>
      <c r="K2" s="168"/>
    </row>
    <row r="3" spans="1:14" s="20" customFormat="1" ht="31.2" x14ac:dyDescent="0.6">
      <c r="A3" s="5"/>
      <c r="B3" s="180"/>
      <c r="C3" s="170"/>
      <c r="D3" s="170"/>
      <c r="E3" s="170"/>
      <c r="F3" s="170"/>
      <c r="G3" s="170"/>
      <c r="H3" s="168"/>
      <c r="I3" s="168"/>
      <c r="J3" s="168"/>
      <c r="K3" s="168"/>
    </row>
    <row r="4" spans="1:14" x14ac:dyDescent="0.3">
      <c r="B4" s="225"/>
      <c r="C4" s="225"/>
      <c r="D4" s="225"/>
      <c r="E4" s="225"/>
      <c r="F4" s="225"/>
      <c r="G4" s="225"/>
    </row>
    <row r="5" spans="1:14" s="5" customFormat="1" x14ac:dyDescent="0.3">
      <c r="B5" s="238"/>
      <c r="C5" s="328" t="s">
        <v>138</v>
      </c>
      <c r="D5" s="328"/>
      <c r="E5" s="328"/>
      <c r="F5" s="328"/>
      <c r="G5" s="328"/>
      <c r="H5" s="328"/>
      <c r="I5" s="172"/>
      <c r="J5" s="172"/>
      <c r="K5" s="172"/>
      <c r="L5" s="172"/>
      <c r="M5" s="172"/>
      <c r="N5" s="172"/>
    </row>
    <row r="6" spans="1:14" s="5" customFormat="1" x14ac:dyDescent="0.3">
      <c r="B6" s="238"/>
      <c r="C6" s="330" t="s">
        <v>24</v>
      </c>
      <c r="D6" s="330"/>
      <c r="E6" s="330"/>
      <c r="F6" s="330"/>
      <c r="G6" s="330"/>
      <c r="H6" s="330"/>
    </row>
    <row r="7" spans="1:14" s="5" customFormat="1" ht="32.25" customHeight="1" x14ac:dyDescent="0.3">
      <c r="B7" s="238"/>
      <c r="C7" s="239" t="s">
        <v>71</v>
      </c>
      <c r="D7" s="239" t="s">
        <v>51</v>
      </c>
      <c r="E7" s="239" t="s">
        <v>72</v>
      </c>
      <c r="F7" s="239" t="s">
        <v>4</v>
      </c>
      <c r="G7" s="239" t="s">
        <v>134</v>
      </c>
      <c r="H7" s="239" t="s">
        <v>119</v>
      </c>
    </row>
    <row r="8" spans="1:14" s="5" customFormat="1" x14ac:dyDescent="0.3">
      <c r="B8" s="238" t="s">
        <v>117</v>
      </c>
      <c r="C8" s="301">
        <v>80</v>
      </c>
      <c r="D8" s="301">
        <v>0</v>
      </c>
      <c r="E8" s="301">
        <v>21</v>
      </c>
      <c r="F8" s="301">
        <v>0</v>
      </c>
      <c r="G8" s="301">
        <v>0</v>
      </c>
      <c r="H8" s="301">
        <f>SUM(C8:G8)</f>
        <v>101</v>
      </c>
    </row>
    <row r="9" spans="1:14" s="5" customFormat="1" x14ac:dyDescent="0.3">
      <c r="B9" s="238" t="s">
        <v>111</v>
      </c>
      <c r="C9" s="302">
        <v>50</v>
      </c>
      <c r="D9" s="302">
        <v>0</v>
      </c>
      <c r="E9" s="302">
        <v>42</v>
      </c>
      <c r="F9" s="302">
        <v>0</v>
      </c>
      <c r="G9" s="302">
        <v>2</v>
      </c>
      <c r="H9" s="302">
        <f>SUM(C9:G9)</f>
        <v>94</v>
      </c>
    </row>
    <row r="10" spans="1:14" s="5" customFormat="1" x14ac:dyDescent="0.3">
      <c r="B10" s="238" t="s">
        <v>109</v>
      </c>
      <c r="C10" s="302">
        <v>63</v>
      </c>
      <c r="D10" s="302">
        <v>0</v>
      </c>
      <c r="E10" s="302">
        <v>13</v>
      </c>
      <c r="F10" s="302">
        <v>0</v>
      </c>
      <c r="G10" s="302">
        <v>0</v>
      </c>
      <c r="H10" s="302">
        <f>SUM(C10:G10)</f>
        <v>76</v>
      </c>
    </row>
    <row r="11" spans="1:14" s="5" customFormat="1" x14ac:dyDescent="0.3">
      <c r="B11" s="238" t="s">
        <v>193</v>
      </c>
      <c r="C11" s="302">
        <v>-42</v>
      </c>
      <c r="D11" s="302">
        <v>21</v>
      </c>
      <c r="E11" s="302">
        <v>0</v>
      </c>
      <c r="F11" s="302">
        <v>6</v>
      </c>
      <c r="G11" s="302">
        <v>0</v>
      </c>
      <c r="H11" s="302">
        <f>SUM(C11:G11)</f>
        <v>-15</v>
      </c>
    </row>
    <row r="12" spans="1:14" s="5" customFormat="1" ht="15" thickBot="1" x14ac:dyDescent="0.35">
      <c r="B12" s="238" t="s">
        <v>73</v>
      </c>
      <c r="C12" s="303">
        <f t="shared" ref="C12:H12" si="0">SUM(C8:C11)</f>
        <v>151</v>
      </c>
      <c r="D12" s="303">
        <f t="shared" si="0"/>
        <v>21</v>
      </c>
      <c r="E12" s="303">
        <f t="shared" si="0"/>
        <v>76</v>
      </c>
      <c r="F12" s="303">
        <f t="shared" si="0"/>
        <v>6</v>
      </c>
      <c r="G12" s="303">
        <f t="shared" si="0"/>
        <v>2</v>
      </c>
      <c r="H12" s="303">
        <f t="shared" si="0"/>
        <v>256</v>
      </c>
    </row>
    <row r="13" spans="1:14" s="5" customFormat="1" ht="15" thickTop="1" x14ac:dyDescent="0.3">
      <c r="B13" s="238"/>
      <c r="C13" s="238"/>
      <c r="D13" s="238"/>
      <c r="E13" s="238"/>
      <c r="F13" s="238"/>
      <c r="G13" s="238"/>
    </row>
    <row r="14" spans="1:14" s="5" customFormat="1" x14ac:dyDescent="0.3">
      <c r="B14" s="238"/>
      <c r="C14" s="328" t="s">
        <v>180</v>
      </c>
      <c r="D14" s="328"/>
      <c r="E14" s="328"/>
      <c r="F14" s="328"/>
      <c r="G14" s="328"/>
      <c r="I14" s="172"/>
      <c r="J14" s="172"/>
      <c r="K14" s="172"/>
      <c r="L14" s="172"/>
      <c r="M14" s="172"/>
      <c r="N14" s="172"/>
    </row>
    <row r="15" spans="1:14" s="5" customFormat="1" x14ac:dyDescent="0.3">
      <c r="B15" s="238"/>
      <c r="C15" s="329" t="s">
        <v>24</v>
      </c>
      <c r="D15" s="329"/>
      <c r="E15" s="329"/>
      <c r="F15" s="329"/>
      <c r="G15" s="329"/>
    </row>
    <row r="16" spans="1:14" s="5" customFormat="1" ht="32.25" customHeight="1" x14ac:dyDescent="0.3">
      <c r="B16" s="238"/>
      <c r="C16" s="239" t="s">
        <v>71</v>
      </c>
      <c r="D16" s="239" t="s">
        <v>51</v>
      </c>
      <c r="E16" s="239" t="s">
        <v>178</v>
      </c>
      <c r="F16" s="279" t="s">
        <v>4</v>
      </c>
      <c r="G16" s="239" t="s">
        <v>119</v>
      </c>
    </row>
    <row r="17" spans="2:14" s="5" customFormat="1" x14ac:dyDescent="0.3">
      <c r="B17" s="238" t="s">
        <v>117</v>
      </c>
      <c r="C17" s="240">
        <v>93</v>
      </c>
      <c r="D17" s="240">
        <v>0</v>
      </c>
      <c r="E17" s="240">
        <v>4</v>
      </c>
      <c r="F17" s="240">
        <v>0</v>
      </c>
      <c r="G17" s="240">
        <f>SUM(C17:F17)</f>
        <v>97</v>
      </c>
    </row>
    <row r="18" spans="2:14" s="5" customFormat="1" x14ac:dyDescent="0.3">
      <c r="B18" s="238" t="s">
        <v>111</v>
      </c>
      <c r="C18" s="241">
        <v>38</v>
      </c>
      <c r="D18" s="241">
        <v>0</v>
      </c>
      <c r="E18" s="241">
        <v>14</v>
      </c>
      <c r="F18" s="241">
        <v>0</v>
      </c>
      <c r="G18" s="241">
        <f>SUM(C18:F18)</f>
        <v>52</v>
      </c>
    </row>
    <row r="19" spans="2:14" s="5" customFormat="1" x14ac:dyDescent="0.3">
      <c r="B19" s="238" t="s">
        <v>109</v>
      </c>
      <c r="C19" s="241">
        <v>28</v>
      </c>
      <c r="D19" s="241">
        <v>0</v>
      </c>
      <c r="E19" s="241">
        <v>9</v>
      </c>
      <c r="F19" s="241">
        <v>0</v>
      </c>
      <c r="G19" s="241">
        <f>SUM(C19:F19)</f>
        <v>37</v>
      </c>
    </row>
    <row r="20" spans="2:14" s="5" customFormat="1" x14ac:dyDescent="0.3">
      <c r="B20" s="238" t="s">
        <v>193</v>
      </c>
      <c r="C20" s="241">
        <v>-58</v>
      </c>
      <c r="D20" s="241">
        <v>44</v>
      </c>
      <c r="E20" s="241">
        <v>0</v>
      </c>
      <c r="F20" s="241">
        <v>5</v>
      </c>
      <c r="G20" s="241">
        <f>SUM(C20:F20)</f>
        <v>-9</v>
      </c>
    </row>
    <row r="21" spans="2:14" s="5" customFormat="1" ht="15" thickBot="1" x14ac:dyDescent="0.35">
      <c r="B21" s="238" t="s">
        <v>73</v>
      </c>
      <c r="C21" s="242">
        <f>SUM(C17:C20)</f>
        <v>101</v>
      </c>
      <c r="D21" s="242">
        <f>SUM(D17:D20)</f>
        <v>44</v>
      </c>
      <c r="E21" s="242">
        <f>SUM(E17:E20)</f>
        <v>27</v>
      </c>
      <c r="F21" s="242">
        <f>SUM(F17:F20)</f>
        <v>5</v>
      </c>
      <c r="G21" s="242">
        <f>SUM(G17:G20)</f>
        <v>177</v>
      </c>
    </row>
    <row r="22" spans="2:14" s="5" customFormat="1" ht="15" thickTop="1" x14ac:dyDescent="0.3">
      <c r="B22" s="238"/>
      <c r="C22" s="238"/>
      <c r="D22" s="238"/>
      <c r="E22" s="238"/>
      <c r="F22" s="238"/>
      <c r="G22" s="238"/>
    </row>
    <row r="23" spans="2:14" s="5" customFormat="1" x14ac:dyDescent="0.3">
      <c r="B23" s="238"/>
      <c r="C23" s="328" t="s">
        <v>139</v>
      </c>
      <c r="D23" s="328"/>
      <c r="E23" s="328"/>
      <c r="F23" s="328"/>
      <c r="G23" s="328"/>
      <c r="H23" s="328"/>
      <c r="I23" s="172"/>
      <c r="J23" s="172"/>
      <c r="K23" s="172"/>
      <c r="L23" s="172"/>
      <c r="M23" s="172"/>
      <c r="N23" s="172"/>
    </row>
    <row r="24" spans="2:14" s="5" customFormat="1" x14ac:dyDescent="0.3">
      <c r="B24" s="238"/>
      <c r="C24" s="329" t="s">
        <v>24</v>
      </c>
      <c r="D24" s="329"/>
      <c r="E24" s="329"/>
      <c r="F24" s="329"/>
      <c r="G24" s="329"/>
      <c r="H24" s="329"/>
    </row>
    <row r="25" spans="2:14" s="5" customFormat="1" ht="32.25" customHeight="1" x14ac:dyDescent="0.3">
      <c r="B25" s="238"/>
      <c r="C25" s="239" t="s">
        <v>71</v>
      </c>
      <c r="D25" s="239" t="s">
        <v>51</v>
      </c>
      <c r="E25" s="239" t="s">
        <v>72</v>
      </c>
      <c r="F25" s="239" t="s">
        <v>4</v>
      </c>
      <c r="G25" s="239" t="s">
        <v>134</v>
      </c>
      <c r="H25" s="239" t="s">
        <v>119</v>
      </c>
    </row>
    <row r="26" spans="2:14" s="5" customFormat="1" x14ac:dyDescent="0.3">
      <c r="B26" s="238" t="s">
        <v>117</v>
      </c>
      <c r="C26" s="301">
        <v>222</v>
      </c>
      <c r="D26" s="301">
        <v>0</v>
      </c>
      <c r="E26" s="301">
        <v>82</v>
      </c>
      <c r="F26" s="301">
        <v>0</v>
      </c>
      <c r="G26" s="301">
        <v>2</v>
      </c>
      <c r="H26" s="301">
        <f>SUM(C26:G26)</f>
        <v>306</v>
      </c>
    </row>
    <row r="27" spans="2:14" s="5" customFormat="1" x14ac:dyDescent="0.3">
      <c r="B27" s="238" t="s">
        <v>111</v>
      </c>
      <c r="C27" s="302">
        <v>170</v>
      </c>
      <c r="D27" s="302">
        <v>0</v>
      </c>
      <c r="E27" s="302">
        <v>98</v>
      </c>
      <c r="F27" s="302">
        <v>0</v>
      </c>
      <c r="G27" s="302">
        <v>9</v>
      </c>
      <c r="H27" s="302">
        <f>SUM(C27:G27)</f>
        <v>277</v>
      </c>
    </row>
    <row r="28" spans="2:14" s="5" customFormat="1" x14ac:dyDescent="0.3">
      <c r="B28" s="238" t="s">
        <v>109</v>
      </c>
      <c r="C28" s="302">
        <v>184</v>
      </c>
      <c r="D28" s="302">
        <v>0</v>
      </c>
      <c r="E28" s="302">
        <v>32</v>
      </c>
      <c r="F28" s="302">
        <v>0</v>
      </c>
      <c r="G28" s="302">
        <v>0</v>
      </c>
      <c r="H28" s="302">
        <f>SUM(C28:G28)</f>
        <v>216</v>
      </c>
    </row>
    <row r="29" spans="2:14" s="5" customFormat="1" x14ac:dyDescent="0.3">
      <c r="B29" s="238" t="s">
        <v>193</v>
      </c>
      <c r="C29" s="302">
        <v>-118</v>
      </c>
      <c r="D29" s="302">
        <v>56</v>
      </c>
      <c r="E29" s="302">
        <v>0</v>
      </c>
      <c r="F29" s="302">
        <v>25</v>
      </c>
      <c r="G29" s="302">
        <v>0</v>
      </c>
      <c r="H29" s="302">
        <f>SUM(C29:G29)</f>
        <v>-37</v>
      </c>
    </row>
    <row r="30" spans="2:14" s="5" customFormat="1" ht="15" thickBot="1" x14ac:dyDescent="0.35">
      <c r="B30" s="238" t="s">
        <v>73</v>
      </c>
      <c r="C30" s="303">
        <f t="shared" ref="C30:H30" si="1">SUM(C26:C29)</f>
        <v>458</v>
      </c>
      <c r="D30" s="303">
        <f t="shared" si="1"/>
        <v>56</v>
      </c>
      <c r="E30" s="303">
        <f t="shared" si="1"/>
        <v>212</v>
      </c>
      <c r="F30" s="303">
        <f t="shared" si="1"/>
        <v>25</v>
      </c>
      <c r="G30" s="303">
        <f t="shared" si="1"/>
        <v>11</v>
      </c>
      <c r="H30" s="303">
        <f t="shared" si="1"/>
        <v>762</v>
      </c>
    </row>
    <row r="31" spans="2:14" s="5" customFormat="1" ht="15" thickTop="1" x14ac:dyDescent="0.3">
      <c r="B31" s="238"/>
      <c r="C31" s="238"/>
      <c r="D31" s="238"/>
      <c r="E31" s="238"/>
      <c r="F31" s="238"/>
      <c r="G31" s="238"/>
    </row>
    <row r="32" spans="2:14" s="5" customFormat="1" x14ac:dyDescent="0.3">
      <c r="B32" s="238"/>
      <c r="C32" s="328" t="s">
        <v>179</v>
      </c>
      <c r="D32" s="328"/>
      <c r="E32" s="328"/>
      <c r="F32" s="328"/>
      <c r="G32" s="328"/>
      <c r="I32" s="172"/>
      <c r="J32" s="172"/>
      <c r="K32" s="172"/>
      <c r="L32" s="172"/>
      <c r="M32" s="172"/>
      <c r="N32" s="172"/>
    </row>
    <row r="33" spans="2:8" s="5" customFormat="1" x14ac:dyDescent="0.3">
      <c r="B33" s="238"/>
      <c r="C33" s="329" t="s">
        <v>24</v>
      </c>
      <c r="D33" s="329"/>
      <c r="E33" s="329"/>
      <c r="F33" s="329"/>
      <c r="G33" s="329"/>
    </row>
    <row r="34" spans="2:8" s="5" customFormat="1" ht="32.25" customHeight="1" x14ac:dyDescent="0.3">
      <c r="B34" s="238"/>
      <c r="C34" s="239" t="s">
        <v>71</v>
      </c>
      <c r="D34" s="239" t="s">
        <v>51</v>
      </c>
      <c r="E34" s="239" t="s">
        <v>178</v>
      </c>
      <c r="F34" s="239" t="s">
        <v>4</v>
      </c>
      <c r="G34" s="239" t="s">
        <v>119</v>
      </c>
    </row>
    <row r="35" spans="2:8" s="5" customFormat="1" x14ac:dyDescent="0.3">
      <c r="B35" s="238" t="s">
        <v>117</v>
      </c>
      <c r="C35" s="240">
        <v>224</v>
      </c>
      <c r="D35" s="240">
        <v>0</v>
      </c>
      <c r="E35" s="240">
        <v>4</v>
      </c>
      <c r="F35" s="240">
        <v>0</v>
      </c>
      <c r="G35" s="240">
        <f>SUM(C35:F35)</f>
        <v>228</v>
      </c>
    </row>
    <row r="36" spans="2:8" s="5" customFormat="1" x14ac:dyDescent="0.3">
      <c r="B36" s="238" t="s">
        <v>111</v>
      </c>
      <c r="C36" s="241">
        <v>80</v>
      </c>
      <c r="D36" s="241">
        <v>0</v>
      </c>
      <c r="E36" s="241">
        <v>17</v>
      </c>
      <c r="F36" s="241">
        <v>0</v>
      </c>
      <c r="G36" s="241">
        <f>SUM(C36:F36)</f>
        <v>97</v>
      </c>
    </row>
    <row r="37" spans="2:8" s="5" customFormat="1" x14ac:dyDescent="0.3">
      <c r="B37" s="238" t="s">
        <v>109</v>
      </c>
      <c r="C37" s="241">
        <v>62</v>
      </c>
      <c r="D37" s="241">
        <v>0</v>
      </c>
      <c r="E37" s="241">
        <v>9</v>
      </c>
      <c r="F37" s="241">
        <v>0</v>
      </c>
      <c r="G37" s="241">
        <f>SUM(C37:F37)</f>
        <v>71</v>
      </c>
    </row>
    <row r="38" spans="2:8" s="5" customFormat="1" x14ac:dyDescent="0.3">
      <c r="B38" s="238" t="s">
        <v>193</v>
      </c>
      <c r="C38" s="241">
        <v>-101</v>
      </c>
      <c r="D38" s="241">
        <v>68</v>
      </c>
      <c r="E38" s="241">
        <v>0</v>
      </c>
      <c r="F38" s="241">
        <v>6</v>
      </c>
      <c r="G38" s="241">
        <f>SUM(C38:F38)</f>
        <v>-27</v>
      </c>
    </row>
    <row r="39" spans="2:8" s="5" customFormat="1" ht="15" thickBot="1" x14ac:dyDescent="0.35">
      <c r="B39" s="238" t="s">
        <v>73</v>
      </c>
      <c r="C39" s="242">
        <f>SUM(C35:C38)</f>
        <v>265</v>
      </c>
      <c r="D39" s="242">
        <f>SUM(D35:D38)</f>
        <v>68</v>
      </c>
      <c r="E39" s="242">
        <f>SUM(E35:E38)</f>
        <v>30</v>
      </c>
      <c r="F39" s="242">
        <f>SUM(F35:F38)</f>
        <v>6</v>
      </c>
      <c r="G39" s="242">
        <f>SUM(G35:G38)</f>
        <v>369</v>
      </c>
    </row>
    <row r="40" spans="2:8" ht="15" thickTop="1" x14ac:dyDescent="0.3">
      <c r="B40" s="247"/>
      <c r="C40" s="247"/>
      <c r="D40" s="247"/>
      <c r="E40" s="247"/>
      <c r="F40" s="247"/>
      <c r="G40" s="247"/>
    </row>
    <row r="41" spans="2:8" ht="15.6" customHeight="1" x14ac:dyDescent="0.3">
      <c r="B41" s="327" t="s">
        <v>189</v>
      </c>
      <c r="C41" s="327"/>
      <c r="D41" s="327"/>
      <c r="E41" s="327"/>
      <c r="F41" s="327"/>
      <c r="G41" s="327"/>
      <c r="H41" s="327"/>
    </row>
  </sheetData>
  <customSheetViews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452708E9-9655-4ED1-B6DE-69EDE47156C2}">
      <selection activeCell="D6" sqref="D6"/>
      <pageMargins left="0.7" right="0.7" top="0.75" bottom="0.75" header="0.3" footer="0.3"/>
      <pageSetup orientation="portrait" r:id="rId3"/>
    </customSheetView>
  </customSheetViews>
  <mergeCells count="10">
    <mergeCell ref="B2:G2"/>
    <mergeCell ref="B41:H41"/>
    <mergeCell ref="C14:G14"/>
    <mergeCell ref="C15:G15"/>
    <mergeCell ref="C32:G32"/>
    <mergeCell ref="C33:G33"/>
    <mergeCell ref="C5:H5"/>
    <mergeCell ref="C23:H23"/>
    <mergeCell ref="C6:H6"/>
    <mergeCell ref="C24:H24"/>
  </mergeCells>
  <pageMargins left="0.7" right="0.7" top="0.75" bottom="0.75" header="0.3" footer="0.3"/>
  <pageSetup scale="6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showGridLines="0" zoomScale="90" zoomScaleNormal="90" zoomScaleSheetLayoutView="90" workbookViewId="0">
      <pane ySplit="4" topLeftCell="A5" activePane="bottomLeft" state="frozen"/>
      <selection pane="bottomLeft"/>
    </sheetView>
  </sheetViews>
  <sheetFormatPr defaultRowHeight="14.4" x14ac:dyDescent="0.3"/>
  <cols>
    <col min="1" max="1" width="2.44140625" customWidth="1"/>
    <col min="2" max="2" width="45.44140625" customWidth="1"/>
    <col min="3" max="6" width="10.6640625" customWidth="1"/>
    <col min="7" max="7" width="11.88671875" customWidth="1"/>
    <col min="8" max="10" width="10.6640625" customWidth="1"/>
  </cols>
  <sheetData>
    <row r="2" spans="1:11" ht="31.2" x14ac:dyDescent="0.6">
      <c r="B2" s="223" t="s">
        <v>80</v>
      </c>
      <c r="C2" s="223"/>
      <c r="D2" s="223"/>
      <c r="E2" s="223"/>
      <c r="F2" s="223"/>
      <c r="G2" s="223"/>
      <c r="H2" s="224"/>
    </row>
    <row r="3" spans="1:11" ht="11.25" customHeight="1" x14ac:dyDescent="0.6">
      <c r="B3" s="153"/>
      <c r="C3" s="154"/>
      <c r="D3" s="154"/>
      <c r="E3" s="154"/>
    </row>
    <row r="4" spans="1:11" ht="18.600000000000001" thickBot="1" x14ac:dyDescent="0.35">
      <c r="A4" s="150"/>
      <c r="B4" s="70"/>
      <c r="C4" s="71" t="s">
        <v>7</v>
      </c>
      <c r="D4" s="71" t="s">
        <v>65</v>
      </c>
      <c r="E4" s="71" t="s">
        <v>145</v>
      </c>
      <c r="F4" s="71" t="s">
        <v>146</v>
      </c>
      <c r="G4" s="71" t="s">
        <v>147</v>
      </c>
      <c r="H4" s="71" t="s">
        <v>160</v>
      </c>
      <c r="I4" s="71" t="s">
        <v>161</v>
      </c>
      <c r="J4" s="71" t="s">
        <v>137</v>
      </c>
    </row>
    <row r="5" spans="1:11" ht="15" customHeight="1" x14ac:dyDescent="0.4">
      <c r="B5" s="72"/>
      <c r="C5" s="332" t="s">
        <v>24</v>
      </c>
      <c r="D5" s="332"/>
      <c r="E5" s="332"/>
      <c r="F5" s="332"/>
      <c r="G5" s="332"/>
      <c r="H5" s="332"/>
      <c r="I5" s="332"/>
      <c r="J5" s="332"/>
    </row>
    <row r="6" spans="1:11" ht="22.8" x14ac:dyDescent="0.4">
      <c r="B6" s="140" t="s">
        <v>117</v>
      </c>
      <c r="C6" s="73"/>
    </row>
    <row r="7" spans="1:11" ht="15.6" x14ac:dyDescent="0.3">
      <c r="B7" s="74" t="s">
        <v>1</v>
      </c>
      <c r="C7" s="128">
        <v>780</v>
      </c>
      <c r="D7" s="128">
        <v>785</v>
      </c>
      <c r="E7" s="128">
        <v>1009</v>
      </c>
      <c r="F7" s="141">
        <v>1269</v>
      </c>
      <c r="G7" s="129">
        <f>C7+D7+E7+F7</f>
        <v>3843</v>
      </c>
      <c r="H7" s="128">
        <v>1294</v>
      </c>
      <c r="I7" s="185">
        <v>1243</v>
      </c>
      <c r="J7" s="185">
        <v>1201</v>
      </c>
    </row>
    <row r="8" spans="1:11" ht="15.6" x14ac:dyDescent="0.3">
      <c r="B8" s="74" t="s">
        <v>41</v>
      </c>
      <c r="C8" s="156">
        <v>71</v>
      </c>
      <c r="D8" s="156">
        <v>60</v>
      </c>
      <c r="E8" s="156">
        <v>93</v>
      </c>
      <c r="F8" s="158">
        <v>88</v>
      </c>
      <c r="G8" s="157">
        <f>C8+D8+E8+F8</f>
        <v>312</v>
      </c>
      <c r="H8" s="156">
        <f>'(8) Non GAAP OI QoverQ'!C25</f>
        <v>79</v>
      </c>
      <c r="I8" s="186">
        <v>63</v>
      </c>
      <c r="J8" s="186">
        <v>80</v>
      </c>
      <c r="K8" s="5"/>
    </row>
    <row r="9" spans="1:11" ht="15.6" x14ac:dyDescent="0.3">
      <c r="B9" s="74" t="s">
        <v>90</v>
      </c>
      <c r="C9" s="128">
        <f>'(8) Non GAAP OI QoverQ'!G70</f>
        <v>71</v>
      </c>
      <c r="D9" s="128">
        <v>60</v>
      </c>
      <c r="E9" s="128">
        <f>'(8) Non GAAP OI QoverQ'!G52</f>
        <v>97</v>
      </c>
      <c r="F9" s="141">
        <f>'(8) Non GAAP OI QoverQ'!H43</f>
        <v>101</v>
      </c>
      <c r="G9" s="144">
        <f>C9+D9+E9+F9</f>
        <v>329</v>
      </c>
      <c r="H9" s="141">
        <f>'(8) Non GAAP OI QoverQ'!G25</f>
        <v>95</v>
      </c>
      <c r="I9" s="185">
        <v>109</v>
      </c>
      <c r="J9" s="185">
        <v>101</v>
      </c>
      <c r="K9" s="5"/>
    </row>
    <row r="10" spans="1:11" ht="12.75" customHeight="1" x14ac:dyDescent="0.4">
      <c r="B10" s="75"/>
      <c r="C10" s="130"/>
      <c r="D10" s="130"/>
      <c r="E10" s="130"/>
      <c r="F10" s="142"/>
      <c r="G10" s="130"/>
      <c r="H10" s="130"/>
      <c r="I10" s="130"/>
      <c r="J10" s="130"/>
      <c r="K10" s="5"/>
    </row>
    <row r="11" spans="1:11" ht="22.8" x14ac:dyDescent="0.4">
      <c r="B11" s="145" t="s">
        <v>108</v>
      </c>
      <c r="C11" s="147"/>
      <c r="D11" s="147"/>
      <c r="E11" s="147"/>
      <c r="F11" s="147"/>
      <c r="G11" s="147"/>
      <c r="H11" s="147"/>
      <c r="I11" s="147"/>
      <c r="J11" s="147"/>
      <c r="K11" s="5"/>
    </row>
    <row r="12" spans="1:11" ht="15.6" x14ac:dyDescent="0.3">
      <c r="B12" s="148" t="s">
        <v>1</v>
      </c>
      <c r="C12" s="146">
        <v>361</v>
      </c>
      <c r="D12" s="146">
        <v>300</v>
      </c>
      <c r="E12" s="146">
        <v>559</v>
      </c>
      <c r="F12" s="146">
        <v>862</v>
      </c>
      <c r="G12" s="149">
        <f>C12+D12+E12+F12</f>
        <v>2082</v>
      </c>
      <c r="H12" s="146">
        <v>842</v>
      </c>
      <c r="I12" s="146">
        <v>875</v>
      </c>
      <c r="J12" s="146">
        <v>838</v>
      </c>
    </row>
    <row r="13" spans="1:11" ht="15.6" x14ac:dyDescent="0.3">
      <c r="B13" s="148" t="s">
        <v>41</v>
      </c>
      <c r="C13" s="160">
        <v>22</v>
      </c>
      <c r="D13" s="160">
        <v>20</v>
      </c>
      <c r="E13" s="160">
        <v>38</v>
      </c>
      <c r="F13" s="160">
        <v>66</v>
      </c>
      <c r="G13" s="161">
        <f>C13+D13+E13+F13</f>
        <v>146</v>
      </c>
      <c r="H13" s="160">
        <f>'(8) Non GAAP OI QoverQ'!C26</f>
        <v>54</v>
      </c>
      <c r="I13" s="146">
        <v>66</v>
      </c>
      <c r="J13" s="160">
        <v>50</v>
      </c>
    </row>
    <row r="14" spans="1:11" ht="15.6" x14ac:dyDescent="0.3">
      <c r="B14" s="148" t="s">
        <v>90</v>
      </c>
      <c r="C14" s="146">
        <f>'(8) Non GAAP OI QoverQ'!G71</f>
        <v>23</v>
      </c>
      <c r="D14" s="146">
        <v>22</v>
      </c>
      <c r="E14" s="146">
        <v>52</v>
      </c>
      <c r="F14" s="146">
        <v>88</v>
      </c>
      <c r="G14" s="149">
        <f>C14+D14+E14+F14</f>
        <v>185</v>
      </c>
      <c r="H14" s="146">
        <f>'(8) Non GAAP OI QoverQ'!G26</f>
        <v>88</v>
      </c>
      <c r="I14" s="146">
        <v>96</v>
      </c>
      <c r="J14" s="146">
        <v>94</v>
      </c>
    </row>
    <row r="15" spans="1:11" ht="11.25" customHeight="1" x14ac:dyDescent="0.4">
      <c r="B15" s="74"/>
      <c r="C15" s="130"/>
      <c r="D15" s="130"/>
      <c r="E15" s="130"/>
      <c r="F15" s="142"/>
      <c r="G15" s="130"/>
      <c r="H15" s="130"/>
      <c r="I15" s="130"/>
      <c r="J15" s="130"/>
    </row>
    <row r="16" spans="1:11" s="1" customFormat="1" ht="24.75" customHeight="1" x14ac:dyDescent="0.4">
      <c r="B16" s="140" t="s">
        <v>109</v>
      </c>
      <c r="C16" s="142"/>
      <c r="D16" s="142"/>
      <c r="E16" s="142"/>
      <c r="F16" s="142"/>
      <c r="G16" s="142"/>
      <c r="H16" s="142"/>
      <c r="I16" s="142"/>
      <c r="J16" s="142"/>
    </row>
    <row r="17" spans="2:10" ht="15.6" x14ac:dyDescent="0.3">
      <c r="B17" s="143" t="s">
        <v>1</v>
      </c>
      <c r="C17" s="141">
        <v>171</v>
      </c>
      <c r="D17" s="141">
        <v>203</v>
      </c>
      <c r="E17" s="141">
        <v>300</v>
      </c>
      <c r="F17" s="141">
        <v>443</v>
      </c>
      <c r="G17" s="144">
        <f>C17+D17+E17+F17</f>
        <v>1117</v>
      </c>
      <c r="H17" s="141">
        <v>443</v>
      </c>
      <c r="I17" s="185">
        <v>454</v>
      </c>
      <c r="J17" s="185">
        <v>464</v>
      </c>
    </row>
    <row r="18" spans="2:10" ht="15.6" x14ac:dyDescent="0.3">
      <c r="B18" s="143" t="s">
        <v>41</v>
      </c>
      <c r="C18" s="158">
        <v>16</v>
      </c>
      <c r="D18" s="158">
        <v>18</v>
      </c>
      <c r="E18" s="158">
        <v>28</v>
      </c>
      <c r="F18" s="158">
        <v>48</v>
      </c>
      <c r="G18" s="159">
        <f>C18+D18+E18+F18</f>
        <v>110</v>
      </c>
      <c r="H18" s="158">
        <f>'(8) Non GAAP OI QoverQ'!C27</f>
        <v>47</v>
      </c>
      <c r="I18" s="188">
        <v>74</v>
      </c>
      <c r="J18" s="188">
        <v>63</v>
      </c>
    </row>
    <row r="19" spans="2:10" ht="15.6" x14ac:dyDescent="0.3">
      <c r="B19" s="143" t="s">
        <v>90</v>
      </c>
      <c r="C19" s="141">
        <f>'(8) Non GAAP OI QoverQ'!G72</f>
        <v>16</v>
      </c>
      <c r="D19" s="141">
        <v>18</v>
      </c>
      <c r="E19" s="141">
        <v>37</v>
      </c>
      <c r="F19" s="141">
        <f>'(8) Non GAAP OI QoverQ'!H45</f>
        <v>67</v>
      </c>
      <c r="G19" s="144">
        <f>C19+D19+E19+F19</f>
        <v>138</v>
      </c>
      <c r="H19" s="141">
        <f>'(8) Non GAAP OI QoverQ'!G27</f>
        <v>66</v>
      </c>
      <c r="I19" s="185">
        <v>74</v>
      </c>
      <c r="J19" s="185">
        <v>76</v>
      </c>
    </row>
    <row r="20" spans="2:10" ht="12.75" customHeight="1" x14ac:dyDescent="0.3">
      <c r="B20" s="143"/>
      <c r="C20" s="141"/>
      <c r="D20" s="141"/>
      <c r="E20" s="141"/>
      <c r="F20" s="141"/>
      <c r="G20" s="141"/>
      <c r="H20" s="141"/>
      <c r="I20" s="185"/>
      <c r="J20" s="185"/>
    </row>
    <row r="21" spans="2:10" ht="22.8" x14ac:dyDescent="0.4">
      <c r="B21" s="145" t="s">
        <v>193</v>
      </c>
      <c r="C21" s="147"/>
      <c r="D21" s="147"/>
      <c r="E21" s="147"/>
      <c r="F21" s="147"/>
      <c r="G21" s="147"/>
      <c r="H21" s="147"/>
      <c r="I21" s="146"/>
      <c r="J21" s="146"/>
    </row>
    <row r="22" spans="2:10" ht="15.6" x14ac:dyDescent="0.3">
      <c r="B22" s="148" t="s">
        <v>1</v>
      </c>
      <c r="C22" s="146">
        <v>0</v>
      </c>
      <c r="D22" s="146">
        <v>0</v>
      </c>
      <c r="E22" s="146">
        <v>0</v>
      </c>
      <c r="F22" s="146">
        <v>1</v>
      </c>
      <c r="G22" s="149">
        <f>C22+D22+E22+F22</f>
        <v>1</v>
      </c>
      <c r="H22" s="146">
        <v>1</v>
      </c>
      <c r="I22" s="146">
        <v>-1</v>
      </c>
      <c r="J22" s="146">
        <v>0</v>
      </c>
    </row>
    <row r="23" spans="2:10" ht="15.6" x14ac:dyDescent="0.3">
      <c r="B23" s="148" t="s">
        <v>113</v>
      </c>
      <c r="C23" s="160">
        <v>-20</v>
      </c>
      <c r="D23" s="160">
        <v>-23</v>
      </c>
      <c r="E23" s="160">
        <v>-58</v>
      </c>
      <c r="F23" s="160">
        <v>-50</v>
      </c>
      <c r="G23" s="161">
        <f>C23+D23+E23+F23</f>
        <v>-151</v>
      </c>
      <c r="H23" s="160">
        <f>'(8) Non GAAP OI QoverQ'!C28</f>
        <v>-39</v>
      </c>
      <c r="I23" s="160">
        <v>-37</v>
      </c>
      <c r="J23" s="160">
        <v>-42</v>
      </c>
    </row>
    <row r="24" spans="2:10" ht="15.6" x14ac:dyDescent="0.3">
      <c r="B24" s="148" t="s">
        <v>90</v>
      </c>
      <c r="C24" s="146">
        <f>'(8) Non GAAP OI QoverQ'!G73</f>
        <v>-11</v>
      </c>
      <c r="D24" s="146">
        <v>-7</v>
      </c>
      <c r="E24" s="146">
        <v>-9</v>
      </c>
      <c r="F24" s="146">
        <v>-16</v>
      </c>
      <c r="G24" s="149">
        <f>C24+D24+E24+F24</f>
        <v>-43</v>
      </c>
      <c r="H24" s="146">
        <f>'(8) Non GAAP OI QoverQ'!G28</f>
        <v>-7</v>
      </c>
      <c r="I24" s="146">
        <v>-15</v>
      </c>
      <c r="J24" s="146">
        <v>-15</v>
      </c>
    </row>
    <row r="25" spans="2:10" ht="14.25" customHeight="1" x14ac:dyDescent="0.4">
      <c r="B25" s="74"/>
      <c r="C25" s="130"/>
      <c r="D25" s="130"/>
      <c r="E25" s="130"/>
      <c r="F25" s="142"/>
      <c r="G25" s="130"/>
      <c r="H25" s="152"/>
      <c r="I25" s="152"/>
      <c r="J25" s="152"/>
    </row>
    <row r="26" spans="2:10" ht="22.8" x14ac:dyDescent="0.4">
      <c r="B26" s="140" t="s">
        <v>43</v>
      </c>
      <c r="C26" s="142"/>
      <c r="D26" s="142"/>
      <c r="E26" s="142"/>
      <c r="F26" s="142"/>
      <c r="G26" s="142"/>
      <c r="I26" s="184"/>
      <c r="J26" s="184"/>
    </row>
    <row r="27" spans="2:10" ht="15.6" x14ac:dyDescent="0.3">
      <c r="B27" s="143" t="s">
        <v>1</v>
      </c>
      <c r="C27" s="128">
        <f t="shared" ref="C27:F29" si="0">C7+C12+C17+C22</f>
        <v>1312</v>
      </c>
      <c r="D27" s="128">
        <f t="shared" si="0"/>
        <v>1288</v>
      </c>
      <c r="E27" s="128">
        <f t="shared" si="0"/>
        <v>1868</v>
      </c>
      <c r="F27" s="185">
        <f t="shared" si="0"/>
        <v>2575</v>
      </c>
      <c r="G27" s="129">
        <f>C27+D27+E27+F27</f>
        <v>7043</v>
      </c>
      <c r="H27" s="128">
        <f t="shared" ref="H27:I29" si="1">SUM(H22,H17,H12,H7)</f>
        <v>2580</v>
      </c>
      <c r="I27" s="128">
        <f t="shared" si="1"/>
        <v>2571</v>
      </c>
      <c r="J27" s="128">
        <v>2503</v>
      </c>
    </row>
    <row r="28" spans="2:10" ht="15.6" x14ac:dyDescent="0.3">
      <c r="B28" s="143" t="s">
        <v>42</v>
      </c>
      <c r="C28" s="188">
        <f t="shared" si="0"/>
        <v>89</v>
      </c>
      <c r="D28" s="188">
        <f t="shared" si="0"/>
        <v>75</v>
      </c>
      <c r="E28" s="188">
        <f t="shared" si="0"/>
        <v>101</v>
      </c>
      <c r="F28" s="188">
        <f t="shared" si="0"/>
        <v>152</v>
      </c>
      <c r="G28" s="159">
        <f>C28+D28+E28+F28</f>
        <v>417</v>
      </c>
      <c r="H28" s="188">
        <f t="shared" si="1"/>
        <v>141</v>
      </c>
      <c r="I28" s="188">
        <f t="shared" si="1"/>
        <v>166</v>
      </c>
      <c r="J28" s="188">
        <v>151</v>
      </c>
    </row>
    <row r="29" spans="2:10" ht="15.6" x14ac:dyDescent="0.3">
      <c r="B29" s="143" t="s">
        <v>90</v>
      </c>
      <c r="C29" s="128">
        <f t="shared" si="0"/>
        <v>99</v>
      </c>
      <c r="D29" s="128">
        <f t="shared" si="0"/>
        <v>93</v>
      </c>
      <c r="E29" s="128">
        <f t="shared" si="0"/>
        <v>177</v>
      </c>
      <c r="F29" s="185">
        <f t="shared" si="0"/>
        <v>240</v>
      </c>
      <c r="G29" s="129">
        <f>C29+D29+E29+F29</f>
        <v>609</v>
      </c>
      <c r="H29" s="128">
        <f t="shared" si="1"/>
        <v>242</v>
      </c>
      <c r="I29" s="128">
        <f t="shared" si="1"/>
        <v>264</v>
      </c>
      <c r="J29" s="128">
        <v>256</v>
      </c>
    </row>
    <row r="31" spans="2:10" ht="35.25" customHeight="1" x14ac:dyDescent="0.3">
      <c r="B31" s="331" t="s">
        <v>189</v>
      </c>
      <c r="C31" s="331"/>
      <c r="D31" s="331"/>
      <c r="E31" s="331"/>
      <c r="F31" s="331"/>
      <c r="G31" s="331"/>
      <c r="H31" s="331"/>
    </row>
  </sheetData>
  <customSheetViews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3"/>
    </customSheetView>
  </customSheetViews>
  <mergeCells count="2">
    <mergeCell ref="B31:H31"/>
    <mergeCell ref="C5:J5"/>
  </mergeCells>
  <pageMargins left="0.7" right="0.7" top="0.75" bottom="0.75" header="0.3" footer="0.3"/>
  <pageSetup scale="85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Profit and Loss - GAAP</vt:lpstr>
      <vt:lpstr>Profit and Loss - Non GAAP</vt:lpstr>
      <vt:lpstr>Working Days per Quarter</vt:lpstr>
      <vt:lpstr>Cover</vt:lpstr>
      <vt:lpstr>(1) Wtd Average Share Count</vt:lpstr>
      <vt:lpstr>(2) Non-GAAP OI Rec</vt:lpstr>
      <vt:lpstr>(3) Non-GAAP Financial Measures</vt:lpstr>
      <vt:lpstr>(4) Seg Non GAAP OI Rec</vt:lpstr>
      <vt:lpstr>(5) Historical Fin - Segments</vt:lpstr>
      <vt:lpstr>(6) Historical Fin - IS</vt:lpstr>
      <vt:lpstr>(7) Historical Fin - Non GAAP</vt:lpstr>
      <vt:lpstr>Non-GAAP Operating Inc Rec New</vt:lpstr>
      <vt:lpstr>Non-GAAP EPS Rec</vt:lpstr>
      <vt:lpstr>(8) Non GAAP OI QoverQ</vt:lpstr>
      <vt:lpstr>(9) New Format P&amp;L</vt:lpstr>
      <vt:lpstr>(10) Pro Forma Financial Info</vt:lpstr>
      <vt:lpstr>'(4) Seg Non GAAP OI Rec'!Print_Area</vt:lpstr>
      <vt:lpstr>'(9)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Tibbens, Bradley A.</dc:creator>
  <cp:lastModifiedBy>Freeman, Kelly M.</cp:lastModifiedBy>
  <cp:lastPrinted>2017-11-01T10:24:04Z</cp:lastPrinted>
  <dcterms:created xsi:type="dcterms:W3CDTF">2016-03-16T16:47:56Z</dcterms:created>
  <dcterms:modified xsi:type="dcterms:W3CDTF">2017-11-01T10:44:07Z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