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0\2020 Q2\"/>
    </mc:Choice>
  </mc:AlternateContent>
  <bookViews>
    <workbookView xWindow="0" yWindow="0" windowWidth="28800" windowHeight="10500" tabRatio="844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  <sheet name="(9) Pro-Forma Information" sheetId="23" r:id="rId10"/>
  </sheets>
  <definedNames>
    <definedName name="_xlnm.Print_Area" localSheetId="1">'(1) Non-GAAP OI Rec'!$A$1:$I$18</definedName>
    <definedName name="_xlnm.Print_Area" localSheetId="2">'(2) Non-GAAP Financial Measures'!$A$1:$I$36</definedName>
    <definedName name="_xlnm.Print_Area" localSheetId="3">'(3) Seg Non GAAP OI Rec'!$A$1:$I$44</definedName>
    <definedName name="_xlnm.Print_Area" localSheetId="4">'(4) Historical Fin - Segments'!$A$1:$I$31</definedName>
    <definedName name="_xlnm.Print_Area" localSheetId="5">'(5) Historical Fin - IS'!$A$1:$I$20</definedName>
    <definedName name="_xlnm.Print_Area" localSheetId="6">'(6) Historical Fin - Non GAAP'!$B$1:$J$20</definedName>
    <definedName name="_xlnm.Print_Area" localSheetId="7">'(7) Non GAAP OI QoverQ'!$A$1:$H$70</definedName>
    <definedName name="_xlnm.Print_Area" localSheetId="8">'(8) New Format P&amp;L'!$B$1:$J$99</definedName>
    <definedName name="_xlnm.Print_Area" localSheetId="9">'(9) Pro-Forma Information'!$A$1:$I$42</definedName>
    <definedName name="_xlnm.Print_Area" localSheetId="0">Cover!$E$7:$J$10</definedName>
    <definedName name="Z_F10C164C_3902_48FA_903E_F42B48CB88C6_.wvu.PrintArea" localSheetId="8" hidden="1">'(8) New Format P&amp;L'!#REF!</definedName>
  </definedNames>
  <calcPr calcId="162913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G8" i="5" l="1"/>
  <c r="I37" i="23" l="1"/>
  <c r="H41" i="23" l="1"/>
  <c r="H40" i="23"/>
  <c r="H22" i="23"/>
  <c r="H21" i="23"/>
  <c r="H32" i="23" l="1"/>
  <c r="H31" i="23"/>
  <c r="H12" i="23"/>
  <c r="H11" i="23"/>
  <c r="I19" i="23" l="1"/>
  <c r="I9" i="23"/>
  <c r="I8" i="5" l="1"/>
  <c r="J71" i="12"/>
  <c r="J69" i="12"/>
  <c r="J68" i="12"/>
  <c r="J67" i="12"/>
  <c r="J66" i="12"/>
  <c r="I70" i="12"/>
  <c r="I66" i="12"/>
  <c r="D71" i="12"/>
  <c r="J62" i="12"/>
  <c r="G63" i="12"/>
  <c r="J59" i="12"/>
  <c r="J57" i="12"/>
  <c r="I56" i="12"/>
  <c r="J54" i="12"/>
  <c r="I58" i="12" l="1"/>
  <c r="I60" i="12" s="1"/>
  <c r="J12" i="12"/>
  <c r="I11" i="12"/>
  <c r="I13" i="12" s="1"/>
  <c r="D20" i="12"/>
  <c r="J20" i="12" s="1"/>
  <c r="D16" i="12"/>
  <c r="D10" i="12"/>
  <c r="J10" i="12" s="1"/>
  <c r="D7" i="12"/>
  <c r="J7" i="12" s="1"/>
  <c r="J22" i="12"/>
  <c r="J21" i="12"/>
  <c r="J8" i="12"/>
  <c r="I9" i="12"/>
  <c r="I19" i="12" s="1"/>
  <c r="I23" i="12" s="1"/>
  <c r="G11" i="13"/>
  <c r="G10" i="13"/>
  <c r="G9" i="13"/>
  <c r="G8" i="13"/>
  <c r="G32" i="11"/>
  <c r="H31" i="11"/>
  <c r="H30" i="11"/>
  <c r="H29" i="11"/>
  <c r="H28" i="11"/>
  <c r="G12" i="11"/>
  <c r="H11" i="11"/>
  <c r="H10" i="11"/>
  <c r="H9" i="11"/>
  <c r="H8" i="11"/>
  <c r="G12" i="13" l="1"/>
  <c r="E21" i="13"/>
  <c r="F21" i="13"/>
  <c r="C21" i="13"/>
  <c r="I36" i="23"/>
  <c r="I31" i="23"/>
  <c r="I29" i="23"/>
  <c r="I21" i="23"/>
  <c r="I11" i="23"/>
  <c r="D21" i="13" l="1"/>
  <c r="G21" i="13"/>
  <c r="I38" i="23"/>
  <c r="E34" i="12"/>
  <c r="E36" i="12" s="1"/>
  <c r="F34" i="12"/>
  <c r="F36" i="12" s="1"/>
  <c r="G34" i="12"/>
  <c r="G36" i="12" s="1"/>
  <c r="H34" i="12"/>
  <c r="H36" i="12" s="1"/>
  <c r="I34" i="12"/>
  <c r="I36" i="12" s="1"/>
  <c r="J34" i="12"/>
  <c r="J35" i="12"/>
  <c r="D32" i="12"/>
  <c r="D34" i="12" s="1"/>
  <c r="D36" i="12" s="1"/>
  <c r="J36" i="12" l="1"/>
  <c r="C5" i="13"/>
  <c r="D79" i="12"/>
  <c r="D81" i="12" s="1"/>
  <c r="J63" i="12"/>
  <c r="H56" i="12"/>
  <c r="H58" i="12" s="1"/>
  <c r="H60" i="12" s="1"/>
  <c r="G56" i="12"/>
  <c r="G58" i="12" s="1"/>
  <c r="G60" i="12" s="1"/>
  <c r="F56" i="12"/>
  <c r="E56" i="12"/>
  <c r="E58" i="12" s="1"/>
  <c r="E60" i="12" s="1"/>
  <c r="J55" i="12"/>
  <c r="D56" i="12"/>
  <c r="D58" i="12" s="1"/>
  <c r="F66" i="12" l="1"/>
  <c r="F70" i="12" s="1"/>
  <c r="F58" i="12"/>
  <c r="F60" i="12" s="1"/>
  <c r="J58" i="12"/>
  <c r="J60" i="12" s="1"/>
  <c r="D60" i="12"/>
  <c r="D62" i="12" s="1"/>
  <c r="G66" i="12"/>
  <c r="G70" i="12" s="1"/>
  <c r="H66" i="12"/>
  <c r="H70" i="12" s="1"/>
  <c r="E63" i="12"/>
  <c r="F63" i="12"/>
  <c r="H63" i="12"/>
  <c r="D66" i="12"/>
  <c r="J56" i="12"/>
  <c r="E66" i="12"/>
  <c r="E70" i="12" s="1"/>
  <c r="D70" i="12" l="1"/>
  <c r="J70" i="12"/>
  <c r="J16" i="6" l="1"/>
  <c r="J12" i="6"/>
  <c r="J10" i="6"/>
  <c r="J8" i="6"/>
  <c r="J7" i="6"/>
  <c r="H9" i="5"/>
  <c r="G9" i="5"/>
  <c r="H8" i="5"/>
  <c r="F9" i="5"/>
  <c r="F8" i="5"/>
  <c r="I17" i="5" l="1"/>
  <c r="I6" i="5"/>
  <c r="I28" i="4"/>
  <c r="I27" i="4"/>
  <c r="I26" i="4"/>
  <c r="I10" i="5" l="1"/>
  <c r="I12" i="5" s="1"/>
  <c r="I14" i="5" s="1"/>
  <c r="I16" i="5" s="1"/>
  <c r="F42" i="11" l="1"/>
  <c r="E42" i="11"/>
  <c r="D42" i="11"/>
  <c r="C42" i="11"/>
  <c r="G41" i="11"/>
  <c r="G40" i="11"/>
  <c r="G39" i="11"/>
  <c r="G38" i="11"/>
  <c r="F32" i="11"/>
  <c r="E32" i="11"/>
  <c r="D32" i="11"/>
  <c r="C32" i="11"/>
  <c r="I11" i="10"/>
  <c r="I14" i="8"/>
  <c r="I6" i="10" s="1"/>
  <c r="I10" i="10" s="1"/>
  <c r="I15" i="10" s="1"/>
  <c r="I17" i="10" s="1"/>
  <c r="I15" i="8" l="1"/>
  <c r="J6" i="6"/>
  <c r="J9" i="6" s="1"/>
  <c r="J11" i="6" s="1"/>
  <c r="J13" i="6" s="1"/>
  <c r="J15" i="6" s="1"/>
  <c r="G42" i="11"/>
  <c r="H32" i="11"/>
  <c r="I28" i="10"/>
  <c r="I26" i="10"/>
  <c r="I30" i="10" s="1"/>
  <c r="I29" i="10" l="1"/>
  <c r="E37" i="23"/>
  <c r="F37" i="23"/>
  <c r="G37" i="23"/>
  <c r="H37" i="23"/>
  <c r="D37" i="23"/>
  <c r="E29" i="23"/>
  <c r="I32" i="23" s="1"/>
  <c r="F29" i="23"/>
  <c r="G29" i="23"/>
  <c r="H29" i="23"/>
  <c r="D29" i="23"/>
  <c r="E9" i="23" l="1"/>
  <c r="I12" i="23" s="1"/>
  <c r="F9" i="23"/>
  <c r="G9" i="23"/>
  <c r="H9" i="23"/>
  <c r="D9" i="23"/>
  <c r="E28" i="13" l="1"/>
  <c r="E27" i="13"/>
  <c r="G27" i="13" s="1"/>
  <c r="E26" i="13"/>
  <c r="G26" i="13" s="1"/>
  <c r="G36" i="13"/>
  <c r="G35" i="13"/>
  <c r="G45" i="13"/>
  <c r="G44" i="13"/>
  <c r="H36" i="23" l="1"/>
  <c r="H38" i="23" s="1"/>
  <c r="H19" i="23"/>
  <c r="G36" i="23"/>
  <c r="G38" i="23" s="1"/>
  <c r="F36" i="23"/>
  <c r="F38" i="23" s="1"/>
  <c r="E36" i="23"/>
  <c r="D36" i="23"/>
  <c r="D38" i="23" s="1"/>
  <c r="G19" i="23"/>
  <c r="F19" i="23"/>
  <c r="E19" i="23"/>
  <c r="I22" i="23" s="1"/>
  <c r="D19" i="23"/>
  <c r="I40" i="23" l="1"/>
  <c r="E38" i="23"/>
  <c r="I41" i="23" s="1"/>
  <c r="G27" i="4"/>
  <c r="G26" i="4"/>
  <c r="G30" i="13" l="1"/>
  <c r="F30" i="13"/>
  <c r="E30" i="13"/>
  <c r="D30" i="13"/>
  <c r="C30" i="13"/>
  <c r="G39" i="13"/>
  <c r="F39" i="13"/>
  <c r="E39" i="13"/>
  <c r="D39" i="13"/>
  <c r="C39" i="13"/>
  <c r="G48" i="13"/>
  <c r="F48" i="13"/>
  <c r="E48" i="13"/>
  <c r="D48" i="13"/>
  <c r="C48" i="13"/>
  <c r="F66" i="13"/>
  <c r="E66" i="13"/>
  <c r="D66" i="13"/>
  <c r="G66" i="13"/>
  <c r="C66" i="13"/>
  <c r="I16" i="6" l="1"/>
  <c r="I12" i="6"/>
  <c r="I10" i="6"/>
  <c r="I8" i="6"/>
  <c r="I7" i="6"/>
  <c r="C8" i="5"/>
  <c r="D8" i="5"/>
  <c r="C6" i="5"/>
  <c r="H11" i="10" l="1"/>
  <c r="H17" i="5"/>
  <c r="H6" i="5"/>
  <c r="C28" i="4"/>
  <c r="C27" i="4"/>
  <c r="H28" i="4"/>
  <c r="H27" i="4"/>
  <c r="H26" i="4"/>
  <c r="H14" i="8"/>
  <c r="D14" i="8"/>
  <c r="E14" i="8"/>
  <c r="F14" i="8"/>
  <c r="G14" i="8"/>
  <c r="H10" i="5" l="1"/>
  <c r="H12" i="5" s="1"/>
  <c r="H6" i="10"/>
  <c r="I6" i="6"/>
  <c r="I9" i="6" s="1"/>
  <c r="I11" i="6" s="1"/>
  <c r="I13" i="6" s="1"/>
  <c r="I15" i="6" s="1"/>
  <c r="H15" i="8"/>
  <c r="F9" i="13" l="1"/>
  <c r="F10" i="13"/>
  <c r="F11" i="13"/>
  <c r="F8" i="13"/>
  <c r="H16" i="6"/>
  <c r="H6" i="6"/>
  <c r="G6" i="5"/>
  <c r="G17" i="5"/>
  <c r="G13" i="5"/>
  <c r="G11" i="5"/>
  <c r="G23" i="4"/>
  <c r="G22" i="4"/>
  <c r="G19" i="4"/>
  <c r="G18" i="4"/>
  <c r="G17" i="4"/>
  <c r="G14" i="4"/>
  <c r="G13" i="4"/>
  <c r="G12" i="4"/>
  <c r="G9" i="4"/>
  <c r="G8" i="4"/>
  <c r="G7" i="4"/>
  <c r="G28" i="4" l="1"/>
  <c r="H12" i="6"/>
  <c r="G25" i="10" l="1"/>
  <c r="G24" i="10"/>
  <c r="G21" i="10"/>
  <c r="G20" i="10"/>
  <c r="G19" i="10"/>
  <c r="G18" i="10"/>
  <c r="G16" i="10"/>
  <c r="G14" i="10"/>
  <c r="G13" i="10"/>
  <c r="G12" i="10"/>
  <c r="G9" i="10"/>
  <c r="H10" i="10" s="1"/>
  <c r="H15" i="10" s="1"/>
  <c r="H17" i="10" s="1"/>
  <c r="G8" i="10"/>
  <c r="G7" i="10"/>
  <c r="H28" i="10" l="1"/>
  <c r="H26" i="10"/>
  <c r="H30" i="10" s="1"/>
  <c r="H10" i="6"/>
  <c r="H7" i="6"/>
  <c r="H8" i="6"/>
  <c r="D11" i="13"/>
  <c r="D10" i="13"/>
  <c r="D9" i="13"/>
  <c r="D8" i="13"/>
  <c r="H29" i="10" l="1"/>
  <c r="H9" i="6"/>
  <c r="H11" i="6" s="1"/>
  <c r="H13" i="6" s="1"/>
  <c r="H15" i="6" s="1"/>
  <c r="G7" i="6" l="1"/>
  <c r="H9" i="12"/>
  <c r="H11" i="12" s="1"/>
  <c r="H13" i="12" s="1"/>
  <c r="G9" i="12"/>
  <c r="G11" i="12" s="1"/>
  <c r="G13" i="12" s="1"/>
  <c r="G16" i="12"/>
  <c r="G19" i="12" l="1"/>
  <c r="G23" i="12" s="1"/>
  <c r="G16" i="6"/>
  <c r="G12" i="6"/>
  <c r="G10" i="6"/>
  <c r="G8" i="6"/>
  <c r="F17" i="5"/>
  <c r="F6" i="5"/>
  <c r="F28" i="4"/>
  <c r="F27" i="4"/>
  <c r="F26" i="4"/>
  <c r="F15" i="8" l="1"/>
  <c r="F10" i="5"/>
  <c r="F12" i="5" l="1"/>
  <c r="F11" i="10"/>
  <c r="F14" i="5" l="1"/>
  <c r="F16" i="5" s="1"/>
  <c r="G6" i="6"/>
  <c r="G9" i="6" s="1"/>
  <c r="G11" i="6" s="1"/>
  <c r="G13" i="6" s="1"/>
  <c r="G15" i="6" s="1"/>
  <c r="F6" i="10"/>
  <c r="F10" i="10" l="1"/>
  <c r="F15" i="10" s="1"/>
  <c r="F17" i="10" l="1"/>
  <c r="F28" i="10" s="1"/>
  <c r="F26" i="10" l="1"/>
  <c r="F30" i="10" l="1"/>
  <c r="F29" i="10" s="1"/>
  <c r="E10" i="13" l="1"/>
  <c r="E9" i="13"/>
  <c r="E8" i="13"/>
  <c r="C11" i="13"/>
  <c r="H11" i="13" s="1"/>
  <c r="C10" i="13"/>
  <c r="H10" i="13" s="1"/>
  <c r="C9" i="13"/>
  <c r="H9" i="13" s="1"/>
  <c r="C8" i="13"/>
  <c r="H8" i="13" s="1"/>
  <c r="H12" i="13" l="1"/>
  <c r="F12" i="6"/>
  <c r="F16" i="6"/>
  <c r="E17" i="5"/>
  <c r="E9" i="5"/>
  <c r="E8" i="5"/>
  <c r="F12" i="13" l="1"/>
  <c r="E12" i="13"/>
  <c r="D12" i="13"/>
  <c r="C12" i="13"/>
  <c r="F10" i="6"/>
  <c r="F8" i="6"/>
  <c r="F7" i="6"/>
  <c r="E6" i="5"/>
  <c r="E10" i="5" s="1"/>
  <c r="E28" i="4"/>
  <c r="E27" i="4"/>
  <c r="E26" i="4"/>
  <c r="E12" i="5" l="1"/>
  <c r="E14" i="5" l="1"/>
  <c r="E16" i="5" s="1"/>
  <c r="E11" i="10"/>
  <c r="E15" i="8"/>
  <c r="F6" i="6" l="1"/>
  <c r="F9" i="6" s="1"/>
  <c r="F11" i="6" s="1"/>
  <c r="F13" i="6" s="1"/>
  <c r="F15" i="6" s="1"/>
  <c r="E6" i="10"/>
  <c r="E10" i="10" s="1"/>
  <c r="E15" i="10" s="1"/>
  <c r="E17" i="10" s="1"/>
  <c r="E26" i="10" s="1"/>
  <c r="E30" i="10" s="1"/>
  <c r="D15" i="8"/>
  <c r="E28" i="10" l="1"/>
  <c r="E29" i="10" s="1"/>
  <c r="J16" i="12" l="1"/>
  <c r="H16" i="12"/>
  <c r="F16" i="12"/>
  <c r="E16" i="12"/>
  <c r="I16" i="12" s="1"/>
  <c r="E8" i="6"/>
  <c r="E10" i="6"/>
  <c r="E7" i="6"/>
  <c r="D6" i="5" l="1"/>
  <c r="G21" i="11"/>
  <c r="G20" i="11"/>
  <c r="G19" i="11"/>
  <c r="G18" i="11"/>
  <c r="F22" i="11"/>
  <c r="E22" i="11"/>
  <c r="D22" i="11"/>
  <c r="C22" i="11"/>
  <c r="D11" i="10"/>
  <c r="G11" i="10" l="1"/>
  <c r="G22" i="11"/>
  <c r="H19" i="12" l="1"/>
  <c r="H23" i="12" s="1"/>
  <c r="F9" i="12"/>
  <c r="F11" i="12" s="1"/>
  <c r="F13" i="12" s="1"/>
  <c r="E9" i="12"/>
  <c r="E11" i="12" s="1"/>
  <c r="E13" i="12" s="1"/>
  <c r="G56" i="13"/>
  <c r="G55" i="13"/>
  <c r="G54" i="13"/>
  <c r="G53" i="13"/>
  <c r="F57" i="13"/>
  <c r="E57" i="13"/>
  <c r="D57" i="13"/>
  <c r="C57" i="13"/>
  <c r="D10" i="5"/>
  <c r="D28" i="4"/>
  <c r="D27" i="4"/>
  <c r="D26" i="4"/>
  <c r="F12" i="11"/>
  <c r="E12" i="11"/>
  <c r="D12" i="11"/>
  <c r="C12" i="11"/>
  <c r="D12" i="5" l="1"/>
  <c r="G10" i="5"/>
  <c r="F19" i="12"/>
  <c r="F23" i="12" s="1"/>
  <c r="E19" i="12"/>
  <c r="E23" i="12" s="1"/>
  <c r="G57" i="13"/>
  <c r="H12" i="11"/>
  <c r="D14" i="5" l="1"/>
  <c r="D16" i="5" s="1"/>
  <c r="G12" i="5"/>
  <c r="G14" i="5" s="1"/>
  <c r="G16" i="5" s="1"/>
  <c r="H14" i="5" l="1"/>
  <c r="H16" i="5" s="1"/>
  <c r="E6" i="6"/>
  <c r="E9" i="6" s="1"/>
  <c r="E11" i="6" s="1"/>
  <c r="E13" i="6" s="1"/>
  <c r="E15" i="6" s="1"/>
  <c r="D6" i="10"/>
  <c r="C26" i="4"/>
  <c r="G15" i="8" s="1"/>
  <c r="D10" i="10" l="1"/>
  <c r="G6" i="10"/>
  <c r="D15" i="10" l="1"/>
  <c r="G10" i="10"/>
  <c r="D9" i="12"/>
  <c r="D11" i="12" s="1"/>
  <c r="D9" i="6"/>
  <c r="J11" i="12" l="1"/>
  <c r="J13" i="12" s="1"/>
  <c r="D13" i="12"/>
  <c r="J9" i="12"/>
  <c r="D17" i="10"/>
  <c r="G15" i="10"/>
  <c r="D19" i="12"/>
  <c r="J19" i="12" s="1"/>
  <c r="G17" i="10" l="1"/>
  <c r="G28" i="10" s="1"/>
  <c r="D26" i="10"/>
  <c r="D28" i="10"/>
  <c r="D23" i="12"/>
  <c r="D24" i="12" s="1"/>
  <c r="D15" i="12"/>
  <c r="J15" i="12" s="1"/>
  <c r="D30" i="10" l="1"/>
  <c r="D29" i="10" s="1"/>
  <c r="G26" i="10"/>
  <c r="G30" i="10" s="1"/>
  <c r="G29" i="10" s="1"/>
  <c r="J23" i="12"/>
  <c r="J24" i="12" s="1"/>
</calcChain>
</file>

<file path=xl/sharedStrings.xml><?xml version="1.0" encoding="utf-8"?>
<sst xmlns="http://schemas.openxmlformats.org/spreadsheetml/2006/main" count="401" uniqueCount="126">
  <si>
    <t>Revenues</t>
  </si>
  <si>
    <t>Interest expense, net</t>
  </si>
  <si>
    <t>Non-GAAP operating income margin</t>
  </si>
  <si>
    <t>(in millions)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</si>
  <si>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</si>
  <si>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</si>
  <si>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</si>
  <si>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</si>
  <si>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</si>
  <si>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</si>
  <si>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</si>
  <si>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</si>
  <si>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Operating income (loss)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</si>
  <si>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</si>
  <si>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</si>
  <si>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</si>
  <si>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</si>
  <si>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</si>
  <si>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</si>
  <si>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</si>
  <si>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</si>
  <si>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</si>
  <si>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</si>
  <si>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</si>
  <si>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</si>
  <si>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</si>
  <si>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</si>
  <si>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</si>
  <si>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</si>
  <si>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Health</t>
  </si>
  <si>
    <t xml:space="preserve">Civil </t>
  </si>
  <si>
    <t>Defense Solutions</t>
  </si>
  <si>
    <t>Non-GAAP operating income (loss)</t>
  </si>
  <si>
    <t xml:space="preserve">Non-GAAP operating income </t>
  </si>
  <si>
    <t>(in millions, except per share amounts)</t>
  </si>
  <si>
    <t xml:space="preserve">Corporate </t>
  </si>
  <si>
    <t xml:space="preserve">(in millions, except per share amounts) </t>
  </si>
  <si>
    <t>Non-GAAP net income</t>
  </si>
  <si>
    <t>Non-GAAP net income attributable to Leidos Holdings, Inc.</t>
  </si>
  <si>
    <t>Total adjustments from non-GAAP income</t>
  </si>
  <si>
    <t>Income before income taxes</t>
  </si>
  <si>
    <t>Net income</t>
  </si>
  <si>
    <t xml:space="preserve">Non-GAAP income before income taxes </t>
  </si>
  <si>
    <t xml:space="preserve">   Other income (expense), net</t>
  </si>
  <si>
    <t>Non-operating expense, net</t>
  </si>
  <si>
    <t>Less: net income attributable to non-controlling interest</t>
  </si>
  <si>
    <t>Income tax expense adjusted to reflect non-GAAP adjustments</t>
  </si>
  <si>
    <t>Amortization of equity method investment</t>
  </si>
  <si>
    <t>(1)  Calculation uses an estimated statutory tax rate on non-GAAP adjustments.</t>
  </si>
  <si>
    <t>Net income attributable to Leidos common stockholders</t>
  </si>
  <si>
    <t>Diluted EPS attributable to Leidos common stockholders</t>
  </si>
  <si>
    <t>Diluted shares</t>
  </si>
  <si>
    <t xml:space="preserve">(1)  Calculation uses an estimated statutory tax rate on non-GAAP adjustments. </t>
  </si>
  <si>
    <t>Other tax adjustments</t>
  </si>
  <si>
    <t>Other income (expense), net</t>
  </si>
  <si>
    <t>EBITDA margin</t>
  </si>
  <si>
    <t>1QFY19</t>
  </si>
  <si>
    <t>Quarter Ended March 29, 2019</t>
  </si>
  <si>
    <t>(2)  Earnings per share are computed independently for each of the quarters presented and therefore may not sum to the total for the fiscal year.</t>
  </si>
  <si>
    <t>Gain on sale of business</t>
  </si>
  <si>
    <t>(1) Earnings per share are computed independently for each of the quarters presented and therefore may not sum to the total for the fiscal year.</t>
  </si>
  <si>
    <t>Amortization of acquired intangibles</t>
  </si>
  <si>
    <t>Amortization of internally developed intangible assets</t>
  </si>
  <si>
    <t>Amortization of intangibles</t>
  </si>
  <si>
    <t>(1) Prior year amounts have been recast for the contracts that were reassigned between the Defense Solutions and Civil reportable segments.</t>
  </si>
  <si>
    <t xml:space="preserve">(1) Prior year amounts have been recast for the contracts that were reassigned between the Defense Solutions and Civil reportable segments.
</t>
  </si>
  <si>
    <t>2QFY19</t>
  </si>
  <si>
    <t>Quarter Ended June 28, 2019</t>
  </si>
  <si>
    <t>Amortization expense</t>
  </si>
  <si>
    <t>Gain (loss) on sale of business</t>
  </si>
  <si>
    <t>3QFY19</t>
  </si>
  <si>
    <t>Quarter Ended September 27, 2019</t>
  </si>
  <si>
    <t>Non-GAAP operating (loss) income</t>
  </si>
  <si>
    <t>Operating (loss) income</t>
  </si>
  <si>
    <t>4QFY19</t>
  </si>
  <si>
    <t>Quarter Ended January 3, 2020</t>
  </si>
  <si>
    <t>Year Ended January 3, 2020</t>
  </si>
  <si>
    <t>Acquisition related financing costs</t>
  </si>
  <si>
    <t>Acquisition, integration and restructuring costs</t>
  </si>
  <si>
    <t>FY19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</si>
  <si>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</si>
  <si>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vertAlign val="superscript"/>
        <sz val="10"/>
        <color rgb="FF201747"/>
        <rFont val="Arial"/>
        <family val="2"/>
      </rPr>
      <t>(1)</t>
    </r>
  </si>
  <si>
    <r>
      <t>Civil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</si>
  <si>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b/>
        <vertAlign val="superscript"/>
        <sz val="12"/>
        <color rgb="FF201747"/>
        <rFont val="Arial"/>
        <family val="2"/>
      </rPr>
      <t>(1)</t>
    </r>
  </si>
  <si>
    <r>
      <t>Civil</t>
    </r>
    <r>
      <rPr>
        <b/>
        <vertAlign val="superscript"/>
        <sz val="12"/>
        <color rgb="FF201747"/>
        <rFont val="Arial"/>
        <family val="2"/>
      </rPr>
      <t>(1)</t>
    </r>
  </si>
  <si>
    <r>
      <t>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(1)</t>
    </r>
  </si>
  <si>
    <r>
      <t>Income tax expense</t>
    </r>
    <r>
      <rPr>
        <vertAlign val="superscript"/>
        <sz val="9"/>
        <color rgb="FF201747"/>
        <rFont val="Arial"/>
        <family val="2"/>
      </rPr>
      <t>(1)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</si>
  <si>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(2)</t>
    </r>
  </si>
  <si>
    <r>
      <t>Income tax expense</t>
    </r>
    <r>
      <rPr>
        <vertAlign val="superscript"/>
        <sz val="10"/>
        <color rgb="FF201747"/>
        <rFont val="Arial"/>
        <family val="2"/>
      </rPr>
      <t>(1)</t>
    </r>
  </si>
  <si>
    <r>
      <t>Non-GAAP 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</si>
  <si>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r>
      <t>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</si>
  <si>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t>1QFY20</t>
  </si>
  <si>
    <t>Integration and restructuring costs</t>
  </si>
  <si>
    <t>Non-operating income (expense), net</t>
  </si>
  <si>
    <r>
      <t>Income tax benefit (expense)</t>
    </r>
    <r>
      <rPr>
        <vertAlign val="superscript"/>
        <sz val="10"/>
        <color rgb="FF201747"/>
        <rFont val="Arial"/>
        <family val="2"/>
      </rPr>
      <t>1</t>
    </r>
  </si>
  <si>
    <t xml:space="preserve">Loss on debt modification </t>
  </si>
  <si>
    <t>Income tax expense</t>
  </si>
  <si>
    <t>Pro-Forma Financial Information ─ Segment Results</t>
  </si>
  <si>
    <t>(dollars in millions)</t>
  </si>
  <si>
    <t>Revenues, as reported</t>
  </si>
  <si>
    <t>Civil</t>
  </si>
  <si>
    <t xml:space="preserve">Pro-forma revenues </t>
  </si>
  <si>
    <t>YoY revenue growth on reported revenues</t>
  </si>
  <si>
    <t>YoY "Organic Revenue Growth" on pro-forma revenues</t>
  </si>
  <si>
    <t>Pro-forma revenues</t>
  </si>
  <si>
    <r>
      <t>Total Operations</t>
    </r>
    <r>
      <rPr>
        <sz val="10"/>
        <color rgb="FF201747"/>
        <rFont val="Arial"/>
        <family val="2"/>
      </rPr>
      <t> </t>
    </r>
  </si>
  <si>
    <t>Dynetics actual revenues (Acquired on 1/31/2020)</t>
  </si>
  <si>
    <t xml:space="preserve">Commercial Cybersecurity Business actual revenues (Divested on 2/20/2019) </t>
  </si>
  <si>
    <t>Health Staff Augmentation Business actual revenues (Divested on 9/15/2019)</t>
  </si>
  <si>
    <t>IMX actual revenues (Acquired on 8/15/2019)</t>
  </si>
  <si>
    <t>Loss on debt modification</t>
  </si>
  <si>
    <t>2QFY20</t>
  </si>
  <si>
    <t>Six Months Ended July 3, 2020</t>
  </si>
  <si>
    <t>Quarter Ended July 3, 2020</t>
  </si>
  <si>
    <t>Six Months Ended June 28, 2019</t>
  </si>
  <si>
    <t>2Q FY 20</t>
  </si>
  <si>
    <t>Provided:  August 4, 2020</t>
  </si>
  <si>
    <t>Loss on sale of business</t>
  </si>
  <si>
    <r>
      <t>Income tax expense</t>
    </r>
    <r>
      <rPr>
        <vertAlign val="superscript"/>
        <sz val="10"/>
        <color rgb="FF201747"/>
        <rFont val="Arial"/>
        <family val="2"/>
      </rPr>
      <t>1</t>
    </r>
  </si>
  <si>
    <t>Quarter Ended April 3, 2020</t>
  </si>
  <si>
    <t>Asset impairment charges</t>
  </si>
  <si>
    <t>Asset Impairment charges</t>
  </si>
  <si>
    <t>Total SD&amp;A, Dynetics, Commercial Cyber, IMX &amp; Health Staff Augmentation actual revenues</t>
  </si>
  <si>
    <r>
      <t>SD&amp;A actual revenues (Acquired on 5</t>
    </r>
    <r>
      <rPr>
        <sz val="10"/>
        <rFont val="Arial"/>
        <family val="2"/>
      </rPr>
      <t>/4/2020)</t>
    </r>
  </si>
  <si>
    <t>Note:  See definition of non-GAAP operating income on slide 13 in the Investor Presentation.</t>
  </si>
  <si>
    <t>(1)  Income tax expense is adjusted to reflect the non-GAAP adjustments. See definition of non-GAAP adjustments on slide 13 in the Investor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</si>
</sst>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color rgb="FF201747"/>
      <name val="Arial"/>
      <family val="2"/>
    </font>
    <font>
      <b/>
      <vertAlign val="superscript"/>
      <sz val="12"/>
      <color rgb="FF201747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rgb="FF201747"/>
      <name val="Arial"/>
      <family val="2"/>
    </font>
    <font>
      <b/>
      <sz val="20"/>
      <color rgb="FF7030A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165" fontId="7" fillId="0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1" fillId="0" borderId="0" xfId="0" applyFont="1"/>
    <xf numFmtId="0" fontId="0" fillId="0" borderId="0" xfId="0" applyFont="1"/>
    <xf numFmtId="0" fontId="23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wrapText="1" readingOrder="1"/>
    </xf>
    <xf numFmtId="165" fontId="10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/>
    <xf numFmtId="0" fontId="23" fillId="5" borderId="0" xfId="0" applyFont="1" applyFill="1" applyAlignment="1">
      <alignment horizontal="center"/>
    </xf>
    <xf numFmtId="0" fontId="24" fillId="6" borderId="0" xfId="0" applyFont="1" applyFill="1" applyAlignment="1"/>
    <xf numFmtId="0" fontId="26" fillId="5" borderId="0" xfId="0" applyFont="1" applyFill="1"/>
    <xf numFmtId="0" fontId="27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8" fillId="0" borderId="0" xfId="0" applyFont="1"/>
    <xf numFmtId="0" fontId="28" fillId="5" borderId="0" xfId="0" applyFont="1" applyFill="1"/>
    <xf numFmtId="0" fontId="29" fillId="5" borderId="0" xfId="0" applyFont="1" applyFill="1" applyAlignment="1"/>
    <xf numFmtId="0" fontId="29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0" fontId="30" fillId="0" borderId="0" xfId="0" applyFont="1"/>
    <xf numFmtId="164" fontId="5" fillId="0" borderId="0" xfId="2" applyNumberFormat="1" applyFont="1" applyFill="1" applyBorder="1" applyAlignment="1">
      <alignment horizontal="right" wrapText="1" readingOrder="1"/>
    </xf>
    <xf numFmtId="0" fontId="31" fillId="4" borderId="0" xfId="0" applyFont="1" applyFill="1" applyBorder="1" applyAlignment="1">
      <alignment horizontal="left" wrapText="1" readingOrder="1"/>
    </xf>
    <xf numFmtId="165" fontId="31" fillId="4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 applyBorder="1" applyAlignment="1">
      <alignment horizontal="lef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31" fillId="3" borderId="0" xfId="0" applyFont="1" applyFill="1" applyBorder="1" applyAlignment="1">
      <alignment horizontal="left" wrapText="1" readingOrder="1"/>
    </xf>
    <xf numFmtId="165" fontId="31" fillId="3" borderId="0" xfId="1" applyNumberFormat="1" applyFont="1" applyFill="1" applyBorder="1" applyAlignment="1">
      <alignment horizontal="right" wrapText="1" readingOrder="1"/>
    </xf>
    <xf numFmtId="0" fontId="30" fillId="5" borderId="0" xfId="0" applyFont="1" applyFill="1"/>
    <xf numFmtId="0" fontId="33" fillId="5" borderId="0" xfId="0" applyFont="1" applyFill="1"/>
    <xf numFmtId="0" fontId="34" fillId="0" borderId="0" xfId="0" applyFont="1" applyAlignment="1">
      <alignment horizontal="left" vertical="center" readingOrder="1"/>
    </xf>
    <xf numFmtId="44" fontId="10" fillId="0" borderId="0" xfId="2" applyFont="1" applyFill="1"/>
    <xf numFmtId="0" fontId="25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0" fontId="0" fillId="0" borderId="0" xfId="0" applyFont="1" applyFill="1"/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7" fillId="0" borderId="0" xfId="2" applyNumberFormat="1" applyFont="1" applyBorder="1" applyAlignment="1">
      <alignment horizontal="left" readingOrder="1"/>
    </xf>
    <xf numFmtId="164" fontId="37" fillId="4" borderId="0" xfId="2" applyNumberFormat="1" applyFont="1" applyFill="1" applyBorder="1" applyAlignment="1">
      <alignment horizontal="left" readingOrder="1"/>
    </xf>
    <xf numFmtId="164" fontId="37" fillId="0" borderId="0" xfId="2" applyNumberFormat="1" applyFont="1" applyFill="1" applyBorder="1" applyAlignment="1">
      <alignment horizontal="left" readingOrder="1"/>
    </xf>
    <xf numFmtId="0" fontId="36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14" fillId="3" borderId="0" xfId="0" applyFont="1" applyFill="1" applyAlignment="1">
      <alignment horizontal="left" vertical="top" wrapText="1" readingOrder="1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6" borderId="0" xfId="0" applyFont="1" applyFill="1" applyAlignment="1">
      <alignment horizontal="left"/>
    </xf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0" fontId="40" fillId="5" borderId="0" xfId="0" applyFont="1" applyFill="1" applyAlignment="1"/>
    <xf numFmtId="0" fontId="41" fillId="6" borderId="0" xfId="0" applyFont="1" applyFill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6" fontId="32" fillId="0" borderId="0" xfId="3" applyNumberFormat="1" applyFont="1" applyFill="1" applyBorder="1" applyAlignment="1">
      <alignment horizontal="right" wrapText="1" readingOrder="1"/>
    </xf>
    <xf numFmtId="0" fontId="24" fillId="5" borderId="0" xfId="0" applyFont="1" applyFill="1" applyAlignment="1"/>
    <xf numFmtId="0" fontId="7" fillId="0" borderId="0" xfId="0" applyFont="1" applyAlignment="1">
      <alignment vertical="center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6" fillId="0" borderId="0" xfId="0" applyFont="1" applyFill="1"/>
    <xf numFmtId="0" fontId="10" fillId="0" borderId="0" xfId="0" applyFont="1" applyFill="1" applyAlignment="1">
      <alignment horizontal="center" wrapText="1"/>
    </xf>
    <xf numFmtId="0" fontId="24" fillId="2" borderId="0" xfId="0" applyFont="1" applyFill="1" applyBorder="1" applyAlignment="1">
      <alignment horizontal="left" readingOrder="1"/>
    </xf>
    <xf numFmtId="166" fontId="42" fillId="0" borderId="0" xfId="3" applyNumberFormat="1" applyFont="1" applyFill="1" applyBorder="1"/>
    <xf numFmtId="0" fontId="42" fillId="0" borderId="0" xfId="0" applyFont="1"/>
    <xf numFmtId="164" fontId="42" fillId="0" borderId="0" xfId="2" applyNumberFormat="1" applyFont="1" applyFill="1" applyBorder="1"/>
    <xf numFmtId="0" fontId="7" fillId="0" borderId="0" xfId="0" applyFont="1" applyFill="1" applyBorder="1" applyAlignment="1">
      <alignment wrapText="1" readingOrder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wrapText="1"/>
    </xf>
    <xf numFmtId="164" fontId="10" fillId="0" borderId="0" xfId="2" applyNumberFormat="1" applyFont="1" applyFill="1" applyBorder="1" applyAlignment="1">
      <alignment horizontal="right" wrapText="1" readingOrder="1"/>
    </xf>
    <xf numFmtId="0" fontId="34" fillId="0" borderId="0" xfId="0" applyFont="1" applyFill="1"/>
    <xf numFmtId="0" fontId="17" fillId="3" borderId="0" xfId="0" applyFont="1" applyFill="1" applyAlignment="1">
      <alignment horizontal="left" wrapText="1" readingOrder="1"/>
    </xf>
    <xf numFmtId="165" fontId="17" fillId="3" borderId="0" xfId="1" applyNumberFormat="1" applyFont="1" applyFill="1" applyAlignment="1">
      <alignment horizontal="right" wrapText="1" readingOrder="1"/>
    </xf>
    <xf numFmtId="165" fontId="14" fillId="3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/>
    <xf numFmtId="0" fontId="7" fillId="0" borderId="0" xfId="0" applyFont="1" applyFill="1" applyAlignment="1">
      <alignment wrapText="1"/>
    </xf>
    <xf numFmtId="165" fontId="10" fillId="0" borderId="5" xfId="1" applyNumberFormat="1" applyFont="1" applyFill="1" applyBorder="1"/>
    <xf numFmtId="165" fontId="7" fillId="0" borderId="5" xfId="1" applyNumberFormat="1" applyFont="1" applyFill="1" applyBorder="1"/>
    <xf numFmtId="164" fontId="7" fillId="0" borderId="7" xfId="1" applyNumberFormat="1" applyFont="1" applyBorder="1"/>
    <xf numFmtId="165" fontId="7" fillId="0" borderId="0" xfId="1" applyNumberFormat="1" applyFont="1"/>
    <xf numFmtId="165" fontId="7" fillId="0" borderId="7" xfId="1" applyNumberFormat="1" applyFont="1" applyBorder="1"/>
    <xf numFmtId="164" fontId="7" fillId="0" borderId="6" xfId="2" applyNumberFormat="1" applyFont="1" applyBorder="1"/>
    <xf numFmtId="44" fontId="7" fillId="0" borderId="0" xfId="2" applyFont="1"/>
    <xf numFmtId="164" fontId="7" fillId="0" borderId="0" xfId="1" applyNumberFormat="1" applyFo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0" fillId="0" borderId="0" xfId="0" applyFill="1" applyAlignment="1"/>
    <xf numFmtId="0" fontId="21" fillId="6" borderId="0" xfId="0" applyFont="1" applyFill="1"/>
    <xf numFmtId="0" fontId="44" fillId="5" borderId="0" xfId="0" applyFont="1" applyFill="1" applyAlignment="1">
      <alignment horizontal="center"/>
    </xf>
    <xf numFmtId="0" fontId="21" fillId="0" borderId="0" xfId="0" applyFont="1" applyFill="1"/>
    <xf numFmtId="0" fontId="44" fillId="0" borderId="0" xfId="0" applyFont="1" applyFill="1" applyAlignment="1">
      <alignment horizontal="left"/>
    </xf>
    <xf numFmtId="44" fontId="10" fillId="0" borderId="0" xfId="2" applyNumberFormat="1" applyFont="1" applyFill="1" applyAlignment="1">
      <alignment horizontal="right" wrapText="1" readingOrder="1"/>
    </xf>
    <xf numFmtId="43" fontId="7" fillId="4" borderId="0" xfId="1" applyFont="1" applyFill="1" applyBorder="1" applyAlignment="1">
      <alignment horizontal="right" wrapText="1" readingOrder="1"/>
    </xf>
    <xf numFmtId="0" fontId="7" fillId="4" borderId="0" xfId="0" applyFont="1" applyFill="1" applyAlignment="1">
      <alignment horizontal="left" wrapText="1" readingOrder="1"/>
    </xf>
    <xf numFmtId="165" fontId="7" fillId="4" borderId="0" xfId="1" applyNumberFormat="1" applyFont="1" applyFill="1" applyBorder="1" applyAlignment="1">
      <alignment horizontal="right" wrapText="1" readingOrder="1"/>
    </xf>
    <xf numFmtId="0" fontId="46" fillId="0" borderId="0" xfId="0" applyFont="1" applyAlignment="1"/>
    <xf numFmtId="0" fontId="47" fillId="0" borderId="0" xfId="0" applyFont="1" applyAlignment="1">
      <alignment horizontal="center"/>
    </xf>
    <xf numFmtId="0" fontId="44" fillId="0" borderId="0" xfId="0" applyFont="1"/>
    <xf numFmtId="0" fontId="48" fillId="0" borderId="0" xfId="0" applyFont="1" applyAlignment="1">
      <alignment wrapText="1"/>
    </xf>
    <xf numFmtId="0" fontId="10" fillId="0" borderId="0" xfId="0" applyFont="1" applyFill="1" applyBorder="1" applyAlignment="1">
      <alignment horizontal="left" wrapText="1" readingOrder="1"/>
    </xf>
    <xf numFmtId="0" fontId="48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left" wrapText="1" readingOrder="1"/>
    </xf>
    <xf numFmtId="0" fontId="42" fillId="5" borderId="0" xfId="0" applyFont="1" applyFill="1" applyBorder="1" applyAlignment="1">
      <alignment horizontal="left" wrapText="1" readingOrder="1"/>
    </xf>
    <xf numFmtId="164" fontId="42" fillId="0" borderId="0" xfId="2" applyNumberFormat="1" applyFont="1" applyBorder="1" applyAlignment="1">
      <alignment horizontal="left" readingOrder="1"/>
    </xf>
    <xf numFmtId="0" fontId="10" fillId="3" borderId="0" xfId="0" applyFont="1" applyFill="1" applyBorder="1" applyAlignment="1">
      <alignment horizontal="left" wrapText="1" readingOrder="1"/>
    </xf>
    <xf numFmtId="164" fontId="48" fillId="3" borderId="0" xfId="2" applyNumberFormat="1" applyFont="1" applyFill="1" applyBorder="1" applyAlignment="1">
      <alignment horizontal="left" readingOrder="1"/>
    </xf>
    <xf numFmtId="0" fontId="7" fillId="3" borderId="0" xfId="0" applyFont="1" applyFill="1" applyBorder="1" applyAlignment="1">
      <alignment horizontal="left" wrapText="1" readingOrder="1"/>
    </xf>
    <xf numFmtId="164" fontId="7" fillId="3" borderId="0" xfId="2" applyNumberFormat="1" applyFont="1" applyFill="1" applyBorder="1" applyAlignment="1">
      <alignment horizontal="left" readingOrder="1"/>
    </xf>
    <xf numFmtId="165" fontId="7" fillId="3" borderId="5" xfId="2" applyNumberFormat="1" applyFont="1" applyFill="1" applyBorder="1" applyAlignment="1">
      <alignment horizontal="left" readingOrder="1"/>
    </xf>
    <xf numFmtId="166" fontId="7" fillId="3" borderId="0" xfId="3" applyNumberFormat="1" applyFont="1" applyFill="1" applyBorder="1" applyAlignment="1">
      <alignment horizontal="right" readingOrder="1"/>
    </xf>
    <xf numFmtId="166" fontId="7" fillId="5" borderId="0" xfId="3" applyNumberFormat="1" applyFont="1" applyFill="1" applyBorder="1" applyAlignment="1">
      <alignment horizontal="right" readingOrder="1"/>
    </xf>
    <xf numFmtId="0" fontId="7" fillId="0" borderId="0" xfId="0" applyFont="1" applyBorder="1" applyAlignment="1">
      <alignment horizontal="left" wrapText="1" readingOrder="1"/>
    </xf>
    <xf numFmtId="164" fontId="48" fillId="0" borderId="0" xfId="2" applyNumberFormat="1" applyFont="1" applyBorder="1" applyAlignment="1">
      <alignment horizontal="left" readingOrder="1"/>
    </xf>
    <xf numFmtId="0" fontId="28" fillId="0" borderId="0" xfId="0" applyFont="1" applyFill="1"/>
    <xf numFmtId="165" fontId="7" fillId="0" borderId="5" xfId="2" applyNumberFormat="1" applyFont="1" applyBorder="1" applyAlignment="1">
      <alignment horizontal="left" readingOrder="1"/>
    </xf>
    <xf numFmtId="0" fontId="7" fillId="0" borderId="0" xfId="0" applyFont="1" applyFill="1" applyBorder="1" applyAlignment="1">
      <alignment horizontal="left" wrapText="1" readingOrder="1"/>
    </xf>
    <xf numFmtId="166" fontId="7" fillId="0" borderId="0" xfId="3" applyNumberFormat="1" applyFont="1" applyBorder="1" applyAlignment="1">
      <alignment horizontal="right" readingOrder="1"/>
    </xf>
    <xf numFmtId="0" fontId="48" fillId="3" borderId="0" xfId="0" applyFont="1" applyFill="1" applyBorder="1" applyAlignment="1">
      <alignment wrapText="1"/>
    </xf>
    <xf numFmtId="165" fontId="10" fillId="0" borderId="0" xfId="2" applyNumberFormat="1" applyFont="1" applyBorder="1"/>
    <xf numFmtId="165" fontId="7" fillId="0" borderId="0" xfId="2" applyNumberFormat="1" applyFont="1" applyBorder="1"/>
    <xf numFmtId="165" fontId="7" fillId="0" borderId="0" xfId="2" applyNumberFormat="1" applyFont="1" applyFill="1" applyBorder="1"/>
    <xf numFmtId="165" fontId="10" fillId="0" borderId="7" xfId="2" applyNumberFormat="1" applyFont="1" applyBorder="1"/>
    <xf numFmtId="165" fontId="7" fillId="0" borderId="7" xfId="2" applyNumberFormat="1" applyFont="1" applyBorder="1"/>
    <xf numFmtId="165" fontId="7" fillId="0" borderId="7" xfId="2" applyNumberFormat="1" applyFont="1" applyFill="1" applyBorder="1"/>
    <xf numFmtId="165" fontId="10" fillId="0" borderId="0" xfId="1" applyNumberFormat="1" applyFont="1" applyFill="1" applyBorder="1"/>
    <xf numFmtId="165" fontId="7" fillId="3" borderId="0" xfId="2" applyNumberFormat="1" applyFont="1" applyFill="1" applyBorder="1" applyAlignment="1">
      <alignment horizontal="left" readingOrder="1"/>
    </xf>
    <xf numFmtId="0" fontId="38" fillId="0" borderId="0" xfId="0" applyFont="1" applyFill="1"/>
    <xf numFmtId="0" fontId="7" fillId="0" borderId="0" xfId="0" applyFont="1" applyFill="1" applyAlignment="1">
      <alignment vertical="center" readingOrder="1"/>
    </xf>
    <xf numFmtId="0" fontId="34" fillId="0" borderId="0" xfId="0" applyFont="1" applyFill="1" applyAlignment="1">
      <alignment horizontal="left" vertical="center" readingOrder="1"/>
    </xf>
    <xf numFmtId="0" fontId="35" fillId="0" borderId="4" xfId="0" applyFont="1" applyFill="1" applyBorder="1" applyAlignment="1">
      <alignment horizontal="center" vertical="center" wrapText="1" readingOrder="1"/>
    </xf>
    <xf numFmtId="0" fontId="39" fillId="0" borderId="2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 readingOrder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abSelected="1" zoomScale="90" zoomScaleNormal="90" workbookViewId="0">
      <selection activeCell="O15" sqref="O15"/>
    </sheetView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87" t="s">
        <v>27</v>
      </c>
      <c r="F7" s="86"/>
      <c r="G7" s="86"/>
      <c r="H7" s="86"/>
      <c r="I7" s="86"/>
      <c r="J7" s="86"/>
      <c r="K7" s="86"/>
    </row>
    <row r="8" spans="5:11" ht="33.75" x14ac:dyDescent="0.5">
      <c r="E8" s="87" t="s">
        <v>115</v>
      </c>
      <c r="F8" s="86"/>
      <c r="G8" s="86"/>
      <c r="H8" s="86"/>
      <c r="I8" s="86"/>
      <c r="J8" s="86"/>
      <c r="K8" s="86"/>
    </row>
    <row r="9" spans="5:11" ht="33.75" x14ac:dyDescent="0.5">
      <c r="E9" s="87" t="s">
        <v>28</v>
      </c>
      <c r="F9" s="86"/>
      <c r="G9" s="86"/>
      <c r="H9" s="86"/>
      <c r="I9" s="86"/>
      <c r="J9" s="86"/>
      <c r="K9" s="86"/>
    </row>
    <row r="10" spans="5:11" ht="28.5" x14ac:dyDescent="0.45">
      <c r="E10" s="137" t="s">
        <v>116</v>
      </c>
      <c r="G10" s="62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O42"/>
  <sheetViews>
    <sheetView showGridLines="0" topLeftCell="B1" zoomScaleNormal="100" zoomScaleSheetLayoutView="100" workbookViewId="0">
      <pane ySplit="4" topLeftCell="A5" activePane="bottomLeft" state="frozen"/>
      <selection activeCell="K4" sqref="K4"/>
      <selection pane="bottomLeft" activeCell="H2" sqref="H2"/>
    </sheetView>
  </sheetViews>
  <sheetFormatPr defaultRowHeight="15" x14ac:dyDescent="0.25"/>
  <cols>
    <col min="1" max="1" width="9.140625" style="64"/>
    <col min="2" max="2" width="2.42578125" style="64" customWidth="1"/>
    <col min="3" max="3" width="65.7109375" style="64" customWidth="1"/>
    <col min="4" max="9" width="10.7109375" style="64" customWidth="1"/>
    <col min="10" max="16384" width="9.140625" style="64"/>
  </cols>
  <sheetData>
    <row r="2" spans="1:15" ht="26.25" x14ac:dyDescent="0.4">
      <c r="C2" s="172" t="s">
        <v>97</v>
      </c>
      <c r="D2" s="172"/>
      <c r="E2" s="172"/>
      <c r="F2" s="172"/>
      <c r="G2" s="172"/>
      <c r="H2" s="172"/>
      <c r="J2" s="166"/>
      <c r="K2" s="166"/>
      <c r="L2" s="166"/>
      <c r="M2" s="1"/>
      <c r="N2" s="1"/>
      <c r="O2" s="1"/>
    </row>
    <row r="3" spans="1:15" ht="11.25" customHeight="1" x14ac:dyDescent="0.5">
      <c r="C3" s="50"/>
      <c r="D3" s="173"/>
      <c r="E3" s="173"/>
      <c r="F3" s="173"/>
      <c r="G3" s="173"/>
      <c r="H3" s="173"/>
    </row>
    <row r="4" spans="1:15" s="68" customFormat="1" ht="13.5" thickBot="1" x14ac:dyDescent="0.25">
      <c r="A4" s="174"/>
      <c r="B4" s="174"/>
      <c r="C4" s="10"/>
      <c r="D4" s="16" t="s">
        <v>56</v>
      </c>
      <c r="E4" s="16" t="s">
        <v>66</v>
      </c>
      <c r="F4" s="16" t="s">
        <v>70</v>
      </c>
      <c r="G4" s="16" t="s">
        <v>74</v>
      </c>
      <c r="H4" s="16" t="s">
        <v>91</v>
      </c>
      <c r="I4" s="16" t="s">
        <v>111</v>
      </c>
    </row>
    <row r="5" spans="1:15" s="68" customFormat="1" ht="15" customHeight="1" x14ac:dyDescent="0.2">
      <c r="C5" s="175"/>
      <c r="D5" s="218" t="s">
        <v>98</v>
      </c>
      <c r="E5" s="218"/>
      <c r="F5" s="218"/>
      <c r="G5" s="218"/>
      <c r="H5" s="218"/>
      <c r="I5" s="218"/>
    </row>
    <row r="6" spans="1:15" s="68" customFormat="1" ht="12.75" x14ac:dyDescent="0.2">
      <c r="C6" s="176" t="s">
        <v>31</v>
      </c>
      <c r="D6" s="177"/>
      <c r="E6" s="177"/>
    </row>
    <row r="7" spans="1:15" s="68" customFormat="1" ht="12.75" customHeight="1" x14ac:dyDescent="0.2">
      <c r="C7" s="178" t="s">
        <v>99</v>
      </c>
      <c r="D7" s="27">
        <v>1491</v>
      </c>
      <c r="E7" s="27">
        <v>1560</v>
      </c>
      <c r="F7" s="27">
        <v>1594</v>
      </c>
      <c r="G7" s="27">
        <v>1655</v>
      </c>
      <c r="H7" s="27">
        <v>1705</v>
      </c>
      <c r="I7" s="27">
        <v>1757</v>
      </c>
    </row>
    <row r="8" spans="1:15" s="68" customFormat="1" ht="12.75" customHeight="1" x14ac:dyDescent="0.2">
      <c r="C8" s="178" t="s">
        <v>106</v>
      </c>
      <c r="D8" s="191">
        <v>0</v>
      </c>
      <c r="E8" s="191">
        <v>0</v>
      </c>
      <c r="F8" s="191">
        <v>0</v>
      </c>
      <c r="G8" s="191">
        <v>0</v>
      </c>
      <c r="H8" s="191">
        <v>129</v>
      </c>
      <c r="I8" s="191">
        <v>206</v>
      </c>
    </row>
    <row r="9" spans="1:15" s="68" customFormat="1" ht="12.75" customHeight="1" x14ac:dyDescent="0.2">
      <c r="C9" s="178" t="s">
        <v>104</v>
      </c>
      <c r="D9" s="27">
        <f t="shared" ref="D9:I9" si="0">D7-D8</f>
        <v>1491</v>
      </c>
      <c r="E9" s="27">
        <f t="shared" si="0"/>
        <v>1560</v>
      </c>
      <c r="F9" s="27">
        <f t="shared" si="0"/>
        <v>1594</v>
      </c>
      <c r="G9" s="27">
        <f t="shared" si="0"/>
        <v>1655</v>
      </c>
      <c r="H9" s="27">
        <f t="shared" si="0"/>
        <v>1576</v>
      </c>
      <c r="I9" s="27">
        <f t="shared" si="0"/>
        <v>1551</v>
      </c>
    </row>
    <row r="10" spans="1:15" s="68" customFormat="1" ht="12.75" customHeight="1" x14ac:dyDescent="0.2">
      <c r="C10" s="178"/>
      <c r="D10" s="27"/>
      <c r="E10" s="27"/>
      <c r="F10" s="27"/>
      <c r="G10" s="27"/>
      <c r="H10" s="27"/>
      <c r="I10" s="27"/>
    </row>
    <row r="11" spans="1:15" s="68" customFormat="1" ht="12.75" customHeight="1" x14ac:dyDescent="0.2">
      <c r="C11" s="192" t="s">
        <v>102</v>
      </c>
      <c r="D11" s="187"/>
      <c r="E11" s="187"/>
      <c r="F11" s="187"/>
      <c r="G11" s="187"/>
      <c r="H11" s="187">
        <f>SUM(H7-D7)/D7</f>
        <v>0.14352783366867874</v>
      </c>
      <c r="I11" s="187">
        <f>SUM(I7-E7)/E7</f>
        <v>0.12628205128205128</v>
      </c>
    </row>
    <row r="12" spans="1:15" s="68" customFormat="1" ht="12.75" customHeight="1" x14ac:dyDescent="0.2">
      <c r="C12" s="192" t="s">
        <v>103</v>
      </c>
      <c r="D12" s="187"/>
      <c r="E12" s="187"/>
      <c r="F12" s="187"/>
      <c r="G12" s="187"/>
      <c r="H12" s="187">
        <f t="shared" ref="H12:I12" si="1">SUM(H9-D9)/D9</f>
        <v>5.7008718980549968E-2</v>
      </c>
      <c r="I12" s="187">
        <f t="shared" si="1"/>
        <v>-5.7692307692307696E-3</v>
      </c>
    </row>
    <row r="13" spans="1:15" s="68" customFormat="1" ht="12.75" customHeight="1" x14ac:dyDescent="0.2">
      <c r="C13" s="178"/>
      <c r="D13" s="27"/>
      <c r="E13" s="27"/>
      <c r="F13" s="27"/>
      <c r="G13" s="27"/>
      <c r="H13" s="27"/>
      <c r="I13" s="27"/>
    </row>
    <row r="14" spans="1:15" s="68" customFormat="1" ht="12.75" customHeight="1" x14ac:dyDescent="0.2">
      <c r="C14" s="179"/>
      <c r="D14" s="180"/>
      <c r="E14" s="180"/>
      <c r="F14" s="180"/>
      <c r="G14" s="180"/>
      <c r="H14" s="180"/>
      <c r="I14" s="180"/>
    </row>
    <row r="15" spans="1:15" s="68" customFormat="1" ht="12.75" x14ac:dyDescent="0.2">
      <c r="C15" s="181" t="s">
        <v>100</v>
      </c>
      <c r="D15" s="182"/>
      <c r="E15" s="182"/>
      <c r="F15" s="182"/>
      <c r="G15" s="182"/>
      <c r="H15" s="182"/>
      <c r="I15" s="182"/>
    </row>
    <row r="16" spans="1:15" s="68" customFormat="1" ht="12.75" x14ac:dyDescent="0.2">
      <c r="C16" s="183" t="s">
        <v>99</v>
      </c>
      <c r="D16" s="44">
        <v>623</v>
      </c>
      <c r="E16" s="44">
        <v>667</v>
      </c>
      <c r="F16" s="184">
        <v>733</v>
      </c>
      <c r="G16" s="184">
        <v>773</v>
      </c>
      <c r="H16" s="184">
        <v>654</v>
      </c>
      <c r="I16" s="184">
        <v>758</v>
      </c>
    </row>
    <row r="17" spans="3:9" s="68" customFormat="1" ht="12.75" x14ac:dyDescent="0.2">
      <c r="C17" s="183" t="s">
        <v>123</v>
      </c>
      <c r="D17" s="202">
        <v>0</v>
      </c>
      <c r="E17" s="202">
        <v>0</v>
      </c>
      <c r="F17" s="202">
        <v>0</v>
      </c>
      <c r="G17" s="202">
        <v>0</v>
      </c>
      <c r="H17" s="202">
        <v>0</v>
      </c>
      <c r="I17" s="202">
        <v>80</v>
      </c>
    </row>
    <row r="18" spans="3:9" s="68" customFormat="1" ht="12.75" customHeight="1" x14ac:dyDescent="0.2">
      <c r="C18" s="183" t="s">
        <v>107</v>
      </c>
      <c r="D18" s="185">
        <v>11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</row>
    <row r="19" spans="3:9" s="68" customFormat="1" ht="12.75" x14ac:dyDescent="0.2">
      <c r="C19" s="183" t="s">
        <v>101</v>
      </c>
      <c r="D19" s="184">
        <f t="shared" ref="D19:G19" si="2">D16-D18</f>
        <v>612</v>
      </c>
      <c r="E19" s="184">
        <f t="shared" si="2"/>
        <v>667</v>
      </c>
      <c r="F19" s="184">
        <f t="shared" si="2"/>
        <v>733</v>
      </c>
      <c r="G19" s="184">
        <f t="shared" si="2"/>
        <v>773</v>
      </c>
      <c r="H19" s="184">
        <f t="shared" ref="H19" si="3">H16-H18</f>
        <v>654</v>
      </c>
      <c r="I19" s="184">
        <f>I16-I17-I18</f>
        <v>678</v>
      </c>
    </row>
    <row r="20" spans="3:9" s="68" customFormat="1" ht="12.75" x14ac:dyDescent="0.2">
      <c r="C20" s="183"/>
      <c r="D20" s="184"/>
      <c r="E20" s="184"/>
      <c r="F20" s="184"/>
      <c r="G20" s="184"/>
      <c r="H20" s="184"/>
      <c r="I20" s="184"/>
    </row>
    <row r="21" spans="3:9" s="68" customFormat="1" ht="12.75" x14ac:dyDescent="0.2">
      <c r="C21" s="183" t="s">
        <v>102</v>
      </c>
      <c r="D21" s="186"/>
      <c r="E21" s="186"/>
      <c r="F21" s="186"/>
      <c r="G21" s="186"/>
      <c r="H21" s="186">
        <f>SUM(H16-D16)/D16</f>
        <v>4.9759229534510431E-2</v>
      </c>
      <c r="I21" s="186">
        <f>SUM(I16-E16)/E16</f>
        <v>0.13643178410794601</v>
      </c>
    </row>
    <row r="22" spans="3:9" s="68" customFormat="1" ht="12.75" x14ac:dyDescent="0.2">
      <c r="C22" s="183" t="s">
        <v>103</v>
      </c>
      <c r="D22" s="186"/>
      <c r="E22" s="186"/>
      <c r="F22" s="186"/>
      <c r="G22" s="186"/>
      <c r="H22" s="186">
        <f>SUM(H19-D19)/D19</f>
        <v>6.8627450980392163E-2</v>
      </c>
      <c r="I22" s="186">
        <f>SUM(I19-E19)/E19</f>
        <v>1.6491754122938532E-2</v>
      </c>
    </row>
    <row r="23" spans="3:9" s="68" customFormat="1" ht="12.75" customHeight="1" x14ac:dyDescent="0.2">
      <c r="C23" s="178"/>
      <c r="D23" s="187"/>
      <c r="E23" s="187"/>
      <c r="F23" s="187"/>
      <c r="G23" s="187"/>
      <c r="H23" s="187"/>
      <c r="I23" s="187"/>
    </row>
    <row r="24" spans="3:9" s="68" customFormat="1" ht="11.25" customHeight="1" x14ac:dyDescent="0.2">
      <c r="C24" s="188"/>
      <c r="D24" s="189"/>
      <c r="E24" s="189"/>
      <c r="F24" s="189"/>
      <c r="G24" s="189"/>
      <c r="H24" s="189"/>
      <c r="I24" s="189"/>
    </row>
    <row r="25" spans="3:9" s="190" customFormat="1" ht="12.75" customHeight="1" x14ac:dyDescent="0.2">
      <c r="C25" s="176" t="s">
        <v>29</v>
      </c>
      <c r="D25" s="177"/>
      <c r="E25" s="177"/>
      <c r="F25" s="177"/>
      <c r="G25" s="177"/>
      <c r="H25" s="177"/>
      <c r="I25" s="177"/>
    </row>
    <row r="26" spans="3:9" s="190" customFormat="1" ht="12.75" customHeight="1" x14ac:dyDescent="0.2">
      <c r="C26" s="178" t="s">
        <v>99</v>
      </c>
      <c r="D26" s="65">
        <v>463</v>
      </c>
      <c r="E26" s="65">
        <v>501</v>
      </c>
      <c r="F26" s="27">
        <v>508</v>
      </c>
      <c r="G26" s="27">
        <v>526</v>
      </c>
      <c r="H26" s="27">
        <v>530</v>
      </c>
      <c r="I26" s="27">
        <v>399</v>
      </c>
    </row>
    <row r="27" spans="3:9" s="190" customFormat="1" ht="12.75" customHeight="1" x14ac:dyDescent="0.2">
      <c r="C27" s="178" t="s">
        <v>109</v>
      </c>
      <c r="D27" s="66">
        <v>0</v>
      </c>
      <c r="E27" s="66">
        <v>0</v>
      </c>
      <c r="F27" s="66">
        <v>12</v>
      </c>
      <c r="G27" s="66">
        <v>6</v>
      </c>
      <c r="H27" s="66">
        <v>11</v>
      </c>
      <c r="I27" s="66">
        <v>7</v>
      </c>
    </row>
    <row r="28" spans="3:9" s="190" customFormat="1" ht="12.75" customHeight="1" x14ac:dyDescent="0.2">
      <c r="C28" s="178" t="s">
        <v>108</v>
      </c>
      <c r="D28" s="191">
        <v>25</v>
      </c>
      <c r="E28" s="191">
        <v>27</v>
      </c>
      <c r="F28" s="191">
        <v>21</v>
      </c>
      <c r="G28" s="191">
        <v>0</v>
      </c>
      <c r="H28" s="191">
        <v>0</v>
      </c>
      <c r="I28" s="191">
        <v>0</v>
      </c>
    </row>
    <row r="29" spans="3:9" s="68" customFormat="1" ht="12.75" x14ac:dyDescent="0.2">
      <c r="C29" s="178" t="s">
        <v>104</v>
      </c>
      <c r="D29" s="27">
        <f>D26-D27-D28</f>
        <v>438</v>
      </c>
      <c r="E29" s="27">
        <f t="shared" ref="E29:H29" si="4">E26-E27-E28</f>
        <v>474</v>
      </c>
      <c r="F29" s="27">
        <f t="shared" si="4"/>
        <v>475</v>
      </c>
      <c r="G29" s="27">
        <f t="shared" si="4"/>
        <v>520</v>
      </c>
      <c r="H29" s="27">
        <f t="shared" si="4"/>
        <v>519</v>
      </c>
      <c r="I29" s="27">
        <f t="shared" ref="I29" si="5">I26-I27-I28</f>
        <v>392</v>
      </c>
    </row>
    <row r="30" spans="3:9" s="68" customFormat="1" ht="12.75" x14ac:dyDescent="0.2">
      <c r="C30" s="178"/>
      <c r="D30" s="27"/>
      <c r="E30" s="27"/>
      <c r="F30" s="27"/>
      <c r="G30" s="27"/>
      <c r="H30" s="27"/>
      <c r="I30" s="27"/>
    </row>
    <row r="31" spans="3:9" s="68" customFormat="1" ht="12.75" x14ac:dyDescent="0.2">
      <c r="C31" s="192" t="s">
        <v>102</v>
      </c>
      <c r="D31" s="187"/>
      <c r="E31" s="187"/>
      <c r="F31" s="187"/>
      <c r="G31" s="187"/>
      <c r="H31" s="187">
        <f>SUM(H26-D26)/D26</f>
        <v>0.1447084233261339</v>
      </c>
      <c r="I31" s="187">
        <f>SUM(I26-E26)/E26</f>
        <v>-0.20359281437125748</v>
      </c>
    </row>
    <row r="32" spans="3:9" s="68" customFormat="1" ht="12.75" x14ac:dyDescent="0.2">
      <c r="C32" s="192" t="s">
        <v>103</v>
      </c>
      <c r="D32" s="187"/>
      <c r="E32" s="187"/>
      <c r="F32" s="187"/>
      <c r="G32" s="187"/>
      <c r="H32" s="187">
        <f t="shared" ref="H32:I32" si="6">SUM(H29-D29)/D29</f>
        <v>0.18493150684931506</v>
      </c>
      <c r="I32" s="187">
        <f t="shared" si="6"/>
        <v>-0.1729957805907173</v>
      </c>
    </row>
    <row r="33" spans="3:9" s="68" customFormat="1" ht="12.75" x14ac:dyDescent="0.2">
      <c r="C33" s="178"/>
      <c r="D33" s="27"/>
      <c r="E33" s="27"/>
      <c r="F33" s="27"/>
      <c r="G33" s="27"/>
      <c r="H33" s="27"/>
      <c r="I33" s="27"/>
    </row>
    <row r="34" spans="3:9" s="68" customFormat="1" ht="12.75" customHeight="1" x14ac:dyDescent="0.2">
      <c r="C34" s="178"/>
      <c r="D34" s="193"/>
      <c r="E34" s="193"/>
      <c r="F34" s="193"/>
      <c r="G34" s="193"/>
      <c r="H34" s="193"/>
      <c r="I34" s="193"/>
    </row>
    <row r="35" spans="3:9" s="68" customFormat="1" ht="12.75" x14ac:dyDescent="0.2">
      <c r="C35" s="181" t="s">
        <v>105</v>
      </c>
      <c r="D35" s="194"/>
      <c r="E35" s="194"/>
      <c r="F35" s="194"/>
      <c r="G35" s="194"/>
      <c r="H35" s="194"/>
      <c r="I35" s="194"/>
    </row>
    <row r="36" spans="3:9" s="68" customFormat="1" ht="12.75" x14ac:dyDescent="0.2">
      <c r="C36" s="183" t="s">
        <v>99</v>
      </c>
      <c r="D36" s="184">
        <f t="shared" ref="D36:I36" si="7">D7+D16+D26</f>
        <v>2577</v>
      </c>
      <c r="E36" s="184">
        <f t="shared" si="7"/>
        <v>2728</v>
      </c>
      <c r="F36" s="184">
        <f t="shared" si="7"/>
        <v>2835</v>
      </c>
      <c r="G36" s="184">
        <f t="shared" si="7"/>
        <v>2954</v>
      </c>
      <c r="H36" s="184">
        <f t="shared" si="7"/>
        <v>2889</v>
      </c>
      <c r="I36" s="184">
        <f t="shared" si="7"/>
        <v>2914</v>
      </c>
    </row>
    <row r="37" spans="3:9" s="68" customFormat="1" ht="26.25" customHeight="1" x14ac:dyDescent="0.2">
      <c r="C37" s="183" t="s">
        <v>122</v>
      </c>
      <c r="D37" s="185">
        <f t="shared" ref="D37:H37" si="8">D8+D18+D27+D28</f>
        <v>36</v>
      </c>
      <c r="E37" s="185">
        <f t="shared" si="8"/>
        <v>27</v>
      </c>
      <c r="F37" s="185">
        <f t="shared" si="8"/>
        <v>33</v>
      </c>
      <c r="G37" s="185">
        <f t="shared" si="8"/>
        <v>6</v>
      </c>
      <c r="H37" s="185">
        <f t="shared" si="8"/>
        <v>140</v>
      </c>
      <c r="I37" s="185">
        <f>I8+I18+I17+I27+I28</f>
        <v>293</v>
      </c>
    </row>
    <row r="38" spans="3:9" s="68" customFormat="1" ht="12.75" x14ac:dyDescent="0.2">
      <c r="C38" s="183" t="s">
        <v>104</v>
      </c>
      <c r="D38" s="184">
        <f>D36-D37</f>
        <v>2541</v>
      </c>
      <c r="E38" s="184">
        <f t="shared" ref="E38:H38" si="9">E36-E37</f>
        <v>2701</v>
      </c>
      <c r="F38" s="184">
        <f t="shared" si="9"/>
        <v>2802</v>
      </c>
      <c r="G38" s="184">
        <f t="shared" si="9"/>
        <v>2948</v>
      </c>
      <c r="H38" s="184">
        <f t="shared" si="9"/>
        <v>2749</v>
      </c>
      <c r="I38" s="184">
        <f t="shared" ref="I38" si="10">I36-I37</f>
        <v>2621</v>
      </c>
    </row>
    <row r="39" spans="3:9" s="68" customFormat="1" ht="12.75" x14ac:dyDescent="0.2">
      <c r="C39" s="183"/>
      <c r="D39" s="184"/>
      <c r="E39" s="184"/>
      <c r="F39" s="184"/>
      <c r="G39" s="184"/>
      <c r="H39" s="184"/>
      <c r="I39" s="184"/>
    </row>
    <row r="40" spans="3:9" s="68" customFormat="1" ht="12.75" customHeight="1" x14ac:dyDescent="0.2">
      <c r="C40" s="183" t="s">
        <v>102</v>
      </c>
      <c r="D40" s="186"/>
      <c r="E40" s="186"/>
      <c r="F40" s="186"/>
      <c r="G40" s="186"/>
      <c r="H40" s="186">
        <f>SUM(H36-D36)/D36</f>
        <v>0.12107101280558789</v>
      </c>
      <c r="I40" s="186">
        <f>SUM(I36-E36)/E36</f>
        <v>6.8181818181818177E-2</v>
      </c>
    </row>
    <row r="41" spans="3:9" s="68" customFormat="1" ht="12.75" x14ac:dyDescent="0.2">
      <c r="C41" s="183" t="s">
        <v>103</v>
      </c>
      <c r="D41" s="186"/>
      <c r="E41" s="186"/>
      <c r="F41" s="186"/>
      <c r="G41" s="186"/>
      <c r="H41" s="186">
        <f t="shared" ref="H41:I41" si="11">SUM(H38-D38)/D38</f>
        <v>8.1857536402990955E-2</v>
      </c>
      <c r="I41" s="186">
        <f t="shared" si="11"/>
        <v>-2.9618659755646058E-2</v>
      </c>
    </row>
    <row r="42" spans="3:9" s="68" customFormat="1" ht="12.75" x14ac:dyDescent="0.2"/>
  </sheetData>
  <mergeCells count="1">
    <mergeCell ref="D5:I5"/>
  </mergeCells>
  <pageMargins left="0.7" right="0.7" top="0.75" bottom="0.75" header="0.3" footer="0.3"/>
  <pageSetup scale="86" orientation="landscape" r:id="rId1"/>
  <headerFooter differentFirst="1">
    <oddHeader>&amp;C&amp;"Arial,Regular"&amp;09&amp;I&amp;K000000Leidos Proprietary</oddHeader>
    <oddFooter>&amp;C&amp;"Calibri,Regular"&amp;10</oddFooter>
    <evenHeader>&amp;C&amp;"Arial,Regular"&amp;09&amp;I&amp;K000000Leidos Proprietary</evenHeader>
    <evenFooter>&amp;C&amp;"Calibri,Regular"&amp;10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K22"/>
  <sheetViews>
    <sheetView showGridLines="0" zoomScale="70" zoomScaleNormal="70" workbookViewId="0">
      <selection activeCell="D2" sqref="D2"/>
    </sheetView>
  </sheetViews>
  <sheetFormatPr defaultRowHeight="15" x14ac:dyDescent="0.25"/>
  <cols>
    <col min="1" max="1" width="2.42578125" customWidth="1"/>
    <col min="2" max="2" width="80.7109375" customWidth="1"/>
    <col min="3" max="3" width="17.28515625" customWidth="1"/>
    <col min="4" max="9" width="17.28515625" style="64" customWidth="1"/>
  </cols>
  <sheetData>
    <row r="2" spans="1:11" ht="31.5" x14ac:dyDescent="0.5">
      <c r="A2" s="6"/>
      <c r="B2" s="139" t="s">
        <v>21</v>
      </c>
    </row>
    <row r="3" spans="1:11" s="64" customFormat="1" ht="15.75" customHeight="1" x14ac:dyDescent="0.4">
      <c r="A3" s="6"/>
      <c r="B3" s="90"/>
    </row>
    <row r="4" spans="1:11" s="64" customFormat="1" ht="15.75" customHeight="1" x14ac:dyDescent="0.4">
      <c r="A4" s="6"/>
      <c r="B4" s="90"/>
    </row>
    <row r="5" spans="1:11" s="64" customFormat="1" ht="15.75" customHeight="1" x14ac:dyDescent="0.4">
      <c r="A5" s="6"/>
      <c r="B5" s="90"/>
    </row>
    <row r="6" spans="1:11" ht="15.75" customHeight="1" x14ac:dyDescent="0.4">
      <c r="A6" s="6"/>
      <c r="B6" s="51"/>
    </row>
    <row r="7" spans="1:11" ht="27" customHeight="1" thickBot="1" x14ac:dyDescent="0.35">
      <c r="A7" s="6"/>
      <c r="B7" s="4"/>
      <c r="C7" s="7" t="s">
        <v>56</v>
      </c>
      <c r="D7" s="7" t="s">
        <v>66</v>
      </c>
      <c r="E7" s="7" t="s">
        <v>70</v>
      </c>
      <c r="F7" s="7" t="s">
        <v>74</v>
      </c>
      <c r="G7" s="7" t="s">
        <v>79</v>
      </c>
      <c r="H7" s="7" t="s">
        <v>91</v>
      </c>
      <c r="I7" s="7" t="s">
        <v>111</v>
      </c>
      <c r="K7" s="48"/>
    </row>
    <row r="8" spans="1:11" ht="18" customHeight="1" x14ac:dyDescent="0.25">
      <c r="A8" s="6"/>
      <c r="B8" s="5"/>
      <c r="C8" s="206" t="s">
        <v>3</v>
      </c>
      <c r="D8" s="206"/>
      <c r="E8" s="206"/>
      <c r="F8" s="206"/>
      <c r="G8" s="206"/>
      <c r="H8" s="206"/>
      <c r="I8" s="206"/>
    </row>
    <row r="9" spans="1:11" ht="18" x14ac:dyDescent="0.25">
      <c r="A9" s="6"/>
      <c r="B9" s="4" t="s">
        <v>8</v>
      </c>
      <c r="C9" s="79">
        <v>192</v>
      </c>
      <c r="D9" s="79">
        <v>210</v>
      </c>
      <c r="E9" s="79">
        <v>249</v>
      </c>
      <c r="F9" s="79">
        <v>261</v>
      </c>
      <c r="G9" s="79">
        <v>912</v>
      </c>
      <c r="H9" s="79">
        <v>192</v>
      </c>
      <c r="I9" s="79">
        <v>249</v>
      </c>
    </row>
    <row r="10" spans="1:11" ht="17.25" customHeight="1" x14ac:dyDescent="0.25">
      <c r="A10" s="6"/>
      <c r="B10" s="80" t="s">
        <v>78</v>
      </c>
      <c r="C10" s="81">
        <v>2</v>
      </c>
      <c r="D10" s="81">
        <v>1</v>
      </c>
      <c r="E10" s="81">
        <v>0</v>
      </c>
      <c r="F10" s="81">
        <v>2</v>
      </c>
      <c r="G10" s="81">
        <v>5</v>
      </c>
      <c r="H10" s="81">
        <v>12</v>
      </c>
      <c r="I10" s="81">
        <v>16</v>
      </c>
    </row>
    <row r="11" spans="1:11" ht="17.25" customHeight="1" x14ac:dyDescent="0.25">
      <c r="A11" s="6"/>
      <c r="B11" s="82" t="s">
        <v>61</v>
      </c>
      <c r="C11" s="83">
        <v>42</v>
      </c>
      <c r="D11" s="83">
        <v>43</v>
      </c>
      <c r="E11" s="83">
        <v>43</v>
      </c>
      <c r="F11" s="83">
        <v>43</v>
      </c>
      <c r="G11" s="83">
        <v>171</v>
      </c>
      <c r="H11" s="83">
        <v>42</v>
      </c>
      <c r="I11" s="83">
        <v>51</v>
      </c>
    </row>
    <row r="12" spans="1:11" s="1" customFormat="1" ht="17.25" customHeight="1" x14ac:dyDescent="0.25">
      <c r="A12" s="18"/>
      <c r="B12" s="84" t="s">
        <v>120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11</v>
      </c>
    </row>
    <row r="13" spans="1:11" s="64" customFormat="1" ht="17.25" customHeight="1" x14ac:dyDescent="0.25">
      <c r="A13" s="6"/>
      <c r="B13" s="82" t="s">
        <v>47</v>
      </c>
      <c r="C13" s="83">
        <v>3</v>
      </c>
      <c r="D13" s="83">
        <v>2</v>
      </c>
      <c r="E13" s="83">
        <v>3</v>
      </c>
      <c r="F13" s="83">
        <v>3</v>
      </c>
      <c r="G13" s="83">
        <v>11</v>
      </c>
      <c r="H13" s="83">
        <v>0</v>
      </c>
      <c r="I13" s="83">
        <v>0</v>
      </c>
    </row>
    <row r="14" spans="1:11" s="1" customFormat="1" ht="18" x14ac:dyDescent="0.25">
      <c r="A14" s="18"/>
      <c r="B14" s="129" t="s">
        <v>33</v>
      </c>
      <c r="C14" s="130">
        <v>239</v>
      </c>
      <c r="D14" s="130">
        <f t="shared" ref="D14:I14" si="0">SUM(D9:D13)</f>
        <v>256</v>
      </c>
      <c r="E14" s="130">
        <f t="shared" si="0"/>
        <v>295</v>
      </c>
      <c r="F14" s="130">
        <f t="shared" si="0"/>
        <v>309</v>
      </c>
      <c r="G14" s="130">
        <f t="shared" si="0"/>
        <v>1099</v>
      </c>
      <c r="H14" s="130">
        <f t="shared" si="0"/>
        <v>246</v>
      </c>
      <c r="I14" s="130">
        <f t="shared" si="0"/>
        <v>327</v>
      </c>
    </row>
    <row r="15" spans="1:11" s="1" customFormat="1" ht="19.5" customHeight="1" x14ac:dyDescent="0.3">
      <c r="A15" s="18"/>
      <c r="B15" s="131" t="s">
        <v>2</v>
      </c>
      <c r="C15" s="132">
        <v>9.2999999999999999E-2</v>
      </c>
      <c r="D15" s="132">
        <f>D14/2728</f>
        <v>9.3841642228739003E-2</v>
      </c>
      <c r="E15" s="132">
        <f>E14/2837</f>
        <v>0.10398308071906943</v>
      </c>
      <c r="F15" s="132">
        <f>F14/'(4) Historical Fin - Segments'!F26</f>
        <v>0.1046039268788084</v>
      </c>
      <c r="G15" s="132">
        <f>G14/'(4) Historical Fin - Segments'!G26</f>
        <v>9.9062556336758603E-2</v>
      </c>
      <c r="H15" s="132">
        <f>H14/'(4) Historical Fin - Segments'!H26</f>
        <v>8.5150571131879543E-2</v>
      </c>
      <c r="I15" s="132">
        <f>I14/'(4) Historical Fin - Segments'!I26</f>
        <v>0.1122168840082361</v>
      </c>
    </row>
    <row r="16" spans="1:11" x14ac:dyDescent="0.25">
      <c r="A16" s="6"/>
      <c r="B16" s="86"/>
    </row>
    <row r="17" spans="1:2" s="1" customFormat="1" x14ac:dyDescent="0.25">
      <c r="A17" s="18"/>
      <c r="B17" s="203" t="s">
        <v>124</v>
      </c>
    </row>
    <row r="18" spans="1:2" x14ac:dyDescent="0.25">
      <c r="A18" s="6"/>
      <c r="B18" s="86"/>
    </row>
    <row r="19" spans="1:2" x14ac:dyDescent="0.25">
      <c r="A19" s="6"/>
      <c r="B19" s="86"/>
    </row>
    <row r="20" spans="1:2" x14ac:dyDescent="0.25">
      <c r="A20" s="6"/>
      <c r="B20" s="86"/>
    </row>
    <row r="21" spans="1:2" x14ac:dyDescent="0.25">
      <c r="B21" s="86"/>
    </row>
    <row r="22" spans="1:2" x14ac:dyDescent="0.25">
      <c r="B22" s="1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1">
    <mergeCell ref="C8:I8"/>
  </mergeCells>
  <pageMargins left="0.7" right="0.7" top="0.75" bottom="0.75" header="0.3" footer="0.3"/>
  <pageSetup scale="5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7"/>
  <sheetViews>
    <sheetView showGridLines="0" zoomScaleNormal="100" workbookViewId="0">
      <selection activeCell="E2" sqref="E2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9" width="15.5703125" style="9" customWidth="1"/>
    <col min="10" max="16384" width="9.140625" style="9"/>
  </cols>
  <sheetData>
    <row r="2" spans="2:10" ht="31.5" x14ac:dyDescent="0.5">
      <c r="B2" s="120" t="s">
        <v>22</v>
      </c>
    </row>
    <row r="3" spans="2:10" ht="11.25" customHeight="1" x14ac:dyDescent="0.25"/>
    <row r="4" spans="2:10" ht="24" thickBot="1" x14ac:dyDescent="0.4">
      <c r="B4" s="8"/>
      <c r="C4" s="22" t="s">
        <v>56</v>
      </c>
      <c r="D4" s="22" t="s">
        <v>66</v>
      </c>
      <c r="E4" s="22" t="s">
        <v>70</v>
      </c>
      <c r="F4" s="22" t="s">
        <v>74</v>
      </c>
      <c r="G4" s="117" t="s">
        <v>79</v>
      </c>
      <c r="H4" s="22" t="s">
        <v>91</v>
      </c>
      <c r="I4" s="22" t="s">
        <v>111</v>
      </c>
    </row>
    <row r="5" spans="2:10" ht="18" customHeight="1" x14ac:dyDescent="0.25">
      <c r="B5" s="2"/>
      <c r="C5" s="207" t="s">
        <v>34</v>
      </c>
      <c r="D5" s="207"/>
      <c r="E5" s="207"/>
      <c r="F5" s="207"/>
      <c r="G5" s="207"/>
      <c r="H5" s="207"/>
      <c r="I5" s="207"/>
      <c r="J5" s="164"/>
    </row>
    <row r="6" spans="2:10" x14ac:dyDescent="0.25">
      <c r="B6" s="21" t="s">
        <v>33</v>
      </c>
      <c r="C6" s="26">
        <v>239</v>
      </c>
      <c r="D6" s="26">
        <f>'(1) Non-GAAP OI Rec'!D14</f>
        <v>256</v>
      </c>
      <c r="E6" s="26">
        <f>'(1) Non-GAAP OI Rec'!E14</f>
        <v>295</v>
      </c>
      <c r="F6" s="26">
        <f>'(1) Non-GAAP OI Rec'!F14</f>
        <v>309</v>
      </c>
      <c r="G6" s="26">
        <f>SUM(C6:F6)</f>
        <v>1099</v>
      </c>
      <c r="H6" s="26">
        <f>'(1) Non-GAAP OI Rec'!H14</f>
        <v>246</v>
      </c>
      <c r="I6" s="26">
        <f>'(1) Non-GAAP OI Rec'!I14</f>
        <v>327</v>
      </c>
      <c r="J6" s="164"/>
    </row>
    <row r="7" spans="2:10" ht="15" customHeight="1" x14ac:dyDescent="0.25">
      <c r="B7" s="24" t="s">
        <v>6</v>
      </c>
      <c r="C7" s="19">
        <v>15</v>
      </c>
      <c r="D7" s="19">
        <v>14</v>
      </c>
      <c r="E7" s="19">
        <v>16</v>
      </c>
      <c r="F7" s="19">
        <v>16</v>
      </c>
      <c r="G7" s="19">
        <f t="shared" ref="G7:G26" si="0">SUM(C7:F7)</f>
        <v>61</v>
      </c>
      <c r="H7" s="19">
        <v>18</v>
      </c>
      <c r="I7" s="19">
        <v>20</v>
      </c>
      <c r="J7" s="164"/>
    </row>
    <row r="8" spans="2:10" ht="15" customHeight="1" x14ac:dyDescent="0.25">
      <c r="B8" s="25" t="s">
        <v>54</v>
      </c>
      <c r="C8" s="20">
        <v>4</v>
      </c>
      <c r="D8" s="20">
        <v>3</v>
      </c>
      <c r="E8" s="20">
        <v>-7</v>
      </c>
      <c r="F8" s="20">
        <v>-1</v>
      </c>
      <c r="G8" s="20">
        <f t="shared" si="0"/>
        <v>-1</v>
      </c>
      <c r="H8" s="20">
        <v>5</v>
      </c>
      <c r="I8" s="20">
        <v>-4</v>
      </c>
    </row>
    <row r="9" spans="2:10" ht="15" customHeight="1" x14ac:dyDescent="0.25">
      <c r="B9" s="24" t="s">
        <v>62</v>
      </c>
      <c r="C9" s="19">
        <v>1</v>
      </c>
      <c r="D9" s="19">
        <v>0</v>
      </c>
      <c r="E9" s="19">
        <v>0</v>
      </c>
      <c r="F9" s="19">
        <v>1</v>
      </c>
      <c r="G9" s="19">
        <f t="shared" si="0"/>
        <v>2</v>
      </c>
      <c r="H9" s="19">
        <v>1</v>
      </c>
      <c r="I9" s="19">
        <v>0</v>
      </c>
    </row>
    <row r="10" spans="2:10" ht="15" customHeight="1" x14ac:dyDescent="0.25">
      <c r="B10" s="21" t="s">
        <v>4</v>
      </c>
      <c r="C10" s="146">
        <v>259</v>
      </c>
      <c r="D10" s="146">
        <f>SUM(D6:D9)</f>
        <v>273</v>
      </c>
      <c r="E10" s="146">
        <f>SUM(E6:E9)</f>
        <v>304</v>
      </c>
      <c r="F10" s="146">
        <f>SUM(F6:F9)</f>
        <v>325</v>
      </c>
      <c r="G10" s="146">
        <f t="shared" si="0"/>
        <v>1161</v>
      </c>
      <c r="H10" s="146">
        <f>SUM(H6:H9)</f>
        <v>270</v>
      </c>
      <c r="I10" s="146">
        <f>SUM(I6:I9)</f>
        <v>343</v>
      </c>
    </row>
    <row r="11" spans="2:10" x14ac:dyDescent="0.25">
      <c r="B11" s="24" t="s">
        <v>6</v>
      </c>
      <c r="C11" s="94">
        <v>-15</v>
      </c>
      <c r="D11" s="94">
        <f>-D7</f>
        <v>-14</v>
      </c>
      <c r="E11" s="94">
        <f>-E7</f>
        <v>-16</v>
      </c>
      <c r="F11" s="94">
        <f>-F7</f>
        <v>-16</v>
      </c>
      <c r="G11" s="94">
        <f t="shared" si="0"/>
        <v>-61</v>
      </c>
      <c r="H11" s="94">
        <f>-H7</f>
        <v>-18</v>
      </c>
      <c r="I11" s="94">
        <f>-I7</f>
        <v>-20</v>
      </c>
    </row>
    <row r="12" spans="2:10" ht="15" customHeight="1" x14ac:dyDescent="0.25">
      <c r="B12" s="25" t="s">
        <v>1</v>
      </c>
      <c r="C12" s="23">
        <v>-38</v>
      </c>
      <c r="D12" s="23">
        <v>-33</v>
      </c>
      <c r="E12" s="23">
        <v>-28</v>
      </c>
      <c r="F12" s="23">
        <v>-32</v>
      </c>
      <c r="G12" s="23">
        <f t="shared" si="0"/>
        <v>-131</v>
      </c>
      <c r="H12" s="23">
        <v>-46</v>
      </c>
      <c r="I12" s="23">
        <v>-38</v>
      </c>
    </row>
    <row r="13" spans="2:10" ht="15" customHeight="1" x14ac:dyDescent="0.25">
      <c r="B13" s="24" t="s">
        <v>46</v>
      </c>
      <c r="C13" s="94">
        <v>-39</v>
      </c>
      <c r="D13" s="94">
        <v>-54</v>
      </c>
      <c r="E13" s="94">
        <v>-62</v>
      </c>
      <c r="F13" s="94">
        <v>-59</v>
      </c>
      <c r="G13" s="94">
        <f t="shared" si="0"/>
        <v>-214</v>
      </c>
      <c r="H13" s="94">
        <v>-34</v>
      </c>
      <c r="I13" s="94">
        <v>-61</v>
      </c>
    </row>
    <row r="14" spans="2:10" ht="15" customHeight="1" x14ac:dyDescent="0.25">
      <c r="B14" s="25" t="s">
        <v>62</v>
      </c>
      <c r="C14" s="23">
        <v>-1</v>
      </c>
      <c r="D14" s="23">
        <v>0</v>
      </c>
      <c r="E14" s="23">
        <v>0</v>
      </c>
      <c r="F14" s="23">
        <v>-1</v>
      </c>
      <c r="G14" s="23">
        <f t="shared" si="0"/>
        <v>-2</v>
      </c>
      <c r="H14" s="23">
        <v>-1</v>
      </c>
      <c r="I14" s="23">
        <v>0</v>
      </c>
    </row>
    <row r="15" spans="2:10" x14ac:dyDescent="0.25">
      <c r="B15" s="91" t="s">
        <v>37</v>
      </c>
      <c r="C15" s="92">
        <v>166</v>
      </c>
      <c r="D15" s="92">
        <f>SUM(D10:D14)</f>
        <v>172</v>
      </c>
      <c r="E15" s="92">
        <f>SUM(E10:E14)</f>
        <v>198</v>
      </c>
      <c r="F15" s="92">
        <f>SUM(F10:F14)</f>
        <v>217</v>
      </c>
      <c r="G15" s="92">
        <f t="shared" si="0"/>
        <v>753</v>
      </c>
      <c r="H15" s="92">
        <f>SUM(H10:H14)</f>
        <v>171</v>
      </c>
      <c r="I15" s="92">
        <f>SUM(I10:I14)</f>
        <v>224</v>
      </c>
    </row>
    <row r="16" spans="2:10" x14ac:dyDescent="0.25">
      <c r="B16" s="93" t="s">
        <v>45</v>
      </c>
      <c r="C16" s="23">
        <v>0</v>
      </c>
      <c r="D16" s="23">
        <v>2</v>
      </c>
      <c r="E16" s="23">
        <v>1</v>
      </c>
      <c r="F16" s="23">
        <v>0</v>
      </c>
      <c r="G16" s="23">
        <f t="shared" si="0"/>
        <v>3</v>
      </c>
      <c r="H16" s="23">
        <v>0</v>
      </c>
      <c r="I16" s="23">
        <v>1</v>
      </c>
    </row>
    <row r="17" spans="2:10" x14ac:dyDescent="0.25">
      <c r="B17" s="91" t="s">
        <v>38</v>
      </c>
      <c r="C17" s="92">
        <v>166</v>
      </c>
      <c r="D17" s="92">
        <f>D15-D16</f>
        <v>170</v>
      </c>
      <c r="E17" s="92">
        <f>E15-E16</f>
        <v>197</v>
      </c>
      <c r="F17" s="92">
        <f>F15-F16</f>
        <v>217</v>
      </c>
      <c r="G17" s="92">
        <f t="shared" si="0"/>
        <v>750</v>
      </c>
      <c r="H17" s="92">
        <f>H15-H16</f>
        <v>171</v>
      </c>
      <c r="I17" s="92">
        <f>I15-I16</f>
        <v>223</v>
      </c>
    </row>
    <row r="18" spans="2:10" ht="15" customHeight="1" x14ac:dyDescent="0.25">
      <c r="B18" s="25" t="s">
        <v>78</v>
      </c>
      <c r="C18" s="23">
        <v>-2</v>
      </c>
      <c r="D18" s="23">
        <v>-1</v>
      </c>
      <c r="E18" s="23">
        <v>0</v>
      </c>
      <c r="F18" s="23">
        <v>-2</v>
      </c>
      <c r="G18" s="23">
        <f t="shared" si="0"/>
        <v>-5</v>
      </c>
      <c r="H18" s="23">
        <v>-12</v>
      </c>
      <c r="I18" s="23">
        <v>-16</v>
      </c>
    </row>
    <row r="19" spans="2:10" ht="15" customHeight="1" x14ac:dyDescent="0.25">
      <c r="B19" s="24" t="s">
        <v>61</v>
      </c>
      <c r="C19" s="94">
        <v>-42</v>
      </c>
      <c r="D19" s="94">
        <v>-43</v>
      </c>
      <c r="E19" s="94">
        <v>-43</v>
      </c>
      <c r="F19" s="94">
        <v>-43</v>
      </c>
      <c r="G19" s="94">
        <f t="shared" si="0"/>
        <v>-171</v>
      </c>
      <c r="H19" s="94">
        <v>-42</v>
      </c>
      <c r="I19" s="94">
        <v>-51</v>
      </c>
    </row>
    <row r="20" spans="2:10" ht="15" customHeight="1" x14ac:dyDescent="0.25">
      <c r="B20" s="25" t="s">
        <v>77</v>
      </c>
      <c r="C20" s="23">
        <v>0</v>
      </c>
      <c r="D20" s="23">
        <v>0</v>
      </c>
      <c r="E20" s="23">
        <v>0</v>
      </c>
      <c r="F20" s="23">
        <v>-2</v>
      </c>
      <c r="G20" s="23">
        <f t="shared" si="0"/>
        <v>-2</v>
      </c>
      <c r="H20" s="23">
        <v>-2</v>
      </c>
      <c r="I20" s="23">
        <v>-3</v>
      </c>
    </row>
    <row r="21" spans="2:10" ht="15" customHeight="1" x14ac:dyDescent="0.25">
      <c r="B21" s="24" t="s">
        <v>69</v>
      </c>
      <c r="C21" s="94">
        <v>88</v>
      </c>
      <c r="D21" s="94">
        <v>-1</v>
      </c>
      <c r="E21" s="94">
        <v>0</v>
      </c>
      <c r="F21" s="94">
        <v>1</v>
      </c>
      <c r="G21" s="94">
        <f t="shared" si="0"/>
        <v>88</v>
      </c>
      <c r="H21" s="94">
        <v>0</v>
      </c>
      <c r="I21" s="94">
        <v>0</v>
      </c>
    </row>
    <row r="22" spans="2:10" ht="15" customHeight="1" x14ac:dyDescent="0.25">
      <c r="B22" s="25" t="s">
        <v>110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-19</v>
      </c>
      <c r="I22" s="23">
        <v>-12</v>
      </c>
    </row>
    <row r="23" spans="2:10" ht="15" customHeight="1" x14ac:dyDescent="0.25">
      <c r="B23" s="24" t="s">
        <v>121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-11</v>
      </c>
    </row>
    <row r="24" spans="2:10" ht="15" customHeight="1" x14ac:dyDescent="0.25">
      <c r="B24" s="25" t="s">
        <v>47</v>
      </c>
      <c r="C24" s="23">
        <v>-3</v>
      </c>
      <c r="D24" s="23">
        <v>-2</v>
      </c>
      <c r="E24" s="23">
        <v>-3</v>
      </c>
      <c r="F24" s="23">
        <v>-3</v>
      </c>
      <c r="G24" s="23">
        <f t="shared" si="0"/>
        <v>-11</v>
      </c>
      <c r="H24" s="23">
        <v>0</v>
      </c>
      <c r="I24" s="23">
        <v>0</v>
      </c>
    </row>
    <row r="25" spans="2:10" ht="15" customHeight="1" x14ac:dyDescent="0.25">
      <c r="B25" s="24" t="s">
        <v>80</v>
      </c>
      <c r="C25" s="94">
        <v>-18</v>
      </c>
      <c r="D25" s="94">
        <v>13</v>
      </c>
      <c r="E25" s="94">
        <v>10</v>
      </c>
      <c r="F25" s="94">
        <v>13</v>
      </c>
      <c r="G25" s="94">
        <f t="shared" si="0"/>
        <v>18</v>
      </c>
      <c r="H25" s="94">
        <v>19</v>
      </c>
      <c r="I25" s="94">
        <v>23</v>
      </c>
    </row>
    <row r="26" spans="2:10" x14ac:dyDescent="0.25">
      <c r="B26" s="21" t="s">
        <v>23</v>
      </c>
      <c r="C26" s="26">
        <v>189</v>
      </c>
      <c r="D26" s="26">
        <f>SUM(D17:D25)</f>
        <v>136</v>
      </c>
      <c r="E26" s="26">
        <f>SUM(E17:E25)</f>
        <v>161</v>
      </c>
      <c r="F26" s="26">
        <f>SUM(F17:F25)</f>
        <v>181</v>
      </c>
      <c r="G26" s="26">
        <f t="shared" si="0"/>
        <v>667</v>
      </c>
      <c r="H26" s="26">
        <f>SUM(H17:H25)</f>
        <v>115</v>
      </c>
      <c r="I26" s="26">
        <f>SUM(I17:I25)</f>
        <v>153</v>
      </c>
      <c r="J26" s="164"/>
    </row>
    <row r="27" spans="2:10" x14ac:dyDescent="0.25">
      <c r="B27" s="24"/>
      <c r="C27" s="94"/>
      <c r="D27" s="94"/>
      <c r="E27" s="94"/>
      <c r="F27" s="94"/>
      <c r="G27" s="94"/>
      <c r="H27" s="94"/>
      <c r="I27" s="94"/>
    </row>
    <row r="28" spans="2:10" x14ac:dyDescent="0.25">
      <c r="B28" s="21" t="s">
        <v>89</v>
      </c>
      <c r="C28" s="168">
        <v>1.1299999999999999</v>
      </c>
      <c r="D28" s="168">
        <f>D17/D31</f>
        <v>1.1643835616438356</v>
      </c>
      <c r="E28" s="168">
        <f>E17/E31</f>
        <v>1.3586206896551725</v>
      </c>
      <c r="F28" s="168">
        <f>ROUND(F17/F31,2)</f>
        <v>1.51</v>
      </c>
      <c r="G28" s="168">
        <f>ROUNDDOWN(G17/G31,2)</f>
        <v>5.17</v>
      </c>
      <c r="H28" s="168">
        <f>ROUND(H17/H31,2)</f>
        <v>1.19</v>
      </c>
      <c r="I28" s="168">
        <f>ROUND(I17/I31,2)</f>
        <v>1.55</v>
      </c>
      <c r="J28" s="164"/>
    </row>
    <row r="29" spans="2:10" ht="15" customHeight="1" x14ac:dyDescent="0.25">
      <c r="B29" s="24" t="s">
        <v>39</v>
      </c>
      <c r="C29" s="169">
        <v>0.16</v>
      </c>
      <c r="D29" s="169">
        <f>D30-D28</f>
        <v>-0.23287671232876717</v>
      </c>
      <c r="E29" s="169">
        <f>ROUNDUP(E30-E28,2)</f>
        <v>-0.25</v>
      </c>
      <c r="F29" s="169">
        <f>ROUND(F30-F28,2)</f>
        <v>-0.25</v>
      </c>
      <c r="G29" s="169">
        <f>ROUND(G30-G28,2)</f>
        <v>-0.56999999999999995</v>
      </c>
      <c r="H29" s="169">
        <f>ROUND(H30-H28,2)</f>
        <v>-0.39</v>
      </c>
      <c r="I29" s="169">
        <f>ROUND(I30-I28,2)</f>
        <v>-0.49</v>
      </c>
    </row>
    <row r="30" spans="2:10" x14ac:dyDescent="0.25">
      <c r="B30" s="21" t="s">
        <v>90</v>
      </c>
      <c r="C30" s="168">
        <v>1.29</v>
      </c>
      <c r="D30" s="168">
        <f>D26/D31</f>
        <v>0.93150684931506844</v>
      </c>
      <c r="E30" s="168">
        <f>ROUNDDOWN(E26/E31,2)</f>
        <v>1.1100000000000001</v>
      </c>
      <c r="F30" s="168">
        <f>ROUND(F26/F31,2)</f>
        <v>1.26</v>
      </c>
      <c r="G30" s="168">
        <f>ROUND(G26/G31,2)</f>
        <v>4.5999999999999996</v>
      </c>
      <c r="H30" s="168">
        <f>ROUND(H26/H31,2)</f>
        <v>0.8</v>
      </c>
      <c r="I30" s="168">
        <f>ROUND(I26/I31,2)</f>
        <v>1.06</v>
      </c>
      <c r="J30" s="164"/>
    </row>
    <row r="31" spans="2:10" x14ac:dyDescent="0.25">
      <c r="B31" s="170" t="s">
        <v>5</v>
      </c>
      <c r="C31" s="171">
        <v>147</v>
      </c>
      <c r="D31" s="171">
        <v>146</v>
      </c>
      <c r="E31" s="171">
        <v>145</v>
      </c>
      <c r="F31" s="171">
        <v>144</v>
      </c>
      <c r="G31" s="171">
        <v>145</v>
      </c>
      <c r="H31" s="171">
        <v>144</v>
      </c>
      <c r="I31" s="171">
        <v>144</v>
      </c>
    </row>
    <row r="33" spans="2:3" ht="15" customHeight="1" x14ac:dyDescent="0.25">
      <c r="B33" s="134" t="s">
        <v>52</v>
      </c>
    </row>
    <row r="34" spans="2:3" ht="15" customHeight="1" x14ac:dyDescent="0.25">
      <c r="B34" s="134" t="s">
        <v>58</v>
      </c>
    </row>
    <row r="35" spans="2:3" x14ac:dyDescent="0.25">
      <c r="B35" s="204" t="s">
        <v>124</v>
      </c>
      <c r="C35" s="1"/>
    </row>
    <row r="36" spans="2:3" x14ac:dyDescent="0.25">
      <c r="B36" s="147"/>
    </row>
    <row r="37" spans="2:3" x14ac:dyDescent="0.25">
      <c r="B37" s="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1">
    <mergeCell ref="C5:I5"/>
  </mergeCells>
  <pageMargins left="0.7" right="0.7" top="0.75" bottom="0.75" header="0.3" footer="0.3"/>
  <pageSetup scale="6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24 G7:G9 G25 G12:G14 G16 G18:G21" formulaRange="1"/>
    <ignoredError sqref="G10:G11 G15 G17 G26" formula="1" formulaRange="1"/>
    <ignoredError sqref="G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44"/>
  <sheetViews>
    <sheetView showGridLines="0" zoomScale="90" zoomScaleNormal="90" zoomScaleSheetLayoutView="90" workbookViewId="0">
      <selection activeCell="G2" sqref="G2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6" width="19.5703125" customWidth="1"/>
    <col min="7" max="7" width="20.5703125" style="64" customWidth="1"/>
    <col min="8" max="8" width="20.5703125" customWidth="1"/>
  </cols>
  <sheetData>
    <row r="1" spans="1:8" s="9" customFormat="1" x14ac:dyDescent="0.25">
      <c r="A1" s="3"/>
    </row>
    <row r="2" spans="1:8" s="9" customFormat="1" ht="31.5" x14ac:dyDescent="0.5">
      <c r="A2" s="3"/>
      <c r="B2" s="61" t="s">
        <v>25</v>
      </c>
      <c r="C2" s="61"/>
      <c r="D2" s="61"/>
      <c r="E2" s="61"/>
      <c r="F2" s="61"/>
      <c r="G2" s="123"/>
      <c r="H2" s="57"/>
    </row>
    <row r="3" spans="1:8" s="9" customFormat="1" ht="31.5" x14ac:dyDescent="0.5">
      <c r="A3" s="3"/>
      <c r="B3" s="61"/>
      <c r="C3" s="59"/>
      <c r="D3" s="59"/>
      <c r="E3" s="59"/>
      <c r="F3" s="59"/>
      <c r="G3" s="128"/>
      <c r="H3" s="57"/>
    </row>
    <row r="4" spans="1:8" x14ac:dyDescent="0.25">
      <c r="B4" s="73"/>
      <c r="C4" s="73"/>
      <c r="D4" s="73"/>
      <c r="E4" s="73"/>
      <c r="F4" s="73"/>
      <c r="G4" s="73"/>
    </row>
    <row r="5" spans="1:8" s="3" customFormat="1" x14ac:dyDescent="0.25">
      <c r="B5" s="76"/>
      <c r="C5" s="208" t="s">
        <v>113</v>
      </c>
      <c r="D5" s="208"/>
      <c r="E5" s="208"/>
      <c r="F5" s="208"/>
      <c r="G5" s="208"/>
      <c r="H5" s="208"/>
    </row>
    <row r="6" spans="1:8" s="3" customFormat="1" x14ac:dyDescent="0.25">
      <c r="B6" s="76"/>
      <c r="C6" s="209" t="s">
        <v>3</v>
      </c>
      <c r="D6" s="209"/>
      <c r="E6" s="209"/>
      <c r="F6" s="209"/>
      <c r="G6" s="209"/>
      <c r="H6" s="209"/>
    </row>
    <row r="7" spans="1:8" s="3" customFormat="1" ht="26.25" x14ac:dyDescent="0.25">
      <c r="B7" s="76"/>
      <c r="C7" s="145" t="s">
        <v>7</v>
      </c>
      <c r="D7" s="145" t="s">
        <v>78</v>
      </c>
      <c r="E7" s="77" t="s">
        <v>61</v>
      </c>
      <c r="F7" s="77" t="s">
        <v>47</v>
      </c>
      <c r="G7" s="77" t="s">
        <v>121</v>
      </c>
      <c r="H7" s="145" t="s">
        <v>24</v>
      </c>
    </row>
    <row r="8" spans="1:8" s="3" customFormat="1" x14ac:dyDescent="0.25">
      <c r="B8" s="76" t="s">
        <v>31</v>
      </c>
      <c r="C8" s="99">
        <v>119</v>
      </c>
      <c r="D8" s="99">
        <v>1</v>
      </c>
      <c r="E8" s="99">
        <v>23</v>
      </c>
      <c r="F8" s="99">
        <v>0</v>
      </c>
      <c r="G8" s="99">
        <v>0</v>
      </c>
      <c r="H8" s="99">
        <f>SUM(C8:G8)</f>
        <v>143</v>
      </c>
    </row>
    <row r="9" spans="1:8" s="3" customFormat="1" x14ac:dyDescent="0.25">
      <c r="B9" s="76" t="s">
        <v>30</v>
      </c>
      <c r="C9" s="116">
        <v>78</v>
      </c>
      <c r="D9" s="116">
        <v>1</v>
      </c>
      <c r="E9" s="116">
        <v>19</v>
      </c>
      <c r="F9" s="116">
        <v>0</v>
      </c>
      <c r="G9" s="116">
        <v>0</v>
      </c>
      <c r="H9" s="116">
        <f>SUM(C9:G9)</f>
        <v>98</v>
      </c>
    </row>
    <row r="10" spans="1:8" s="3" customFormat="1" x14ac:dyDescent="0.25">
      <c r="B10" s="76" t="s">
        <v>29</v>
      </c>
      <c r="C10" s="116">
        <v>1</v>
      </c>
      <c r="D10" s="116">
        <v>0</v>
      </c>
      <c r="E10" s="116">
        <v>9</v>
      </c>
      <c r="F10" s="116">
        <v>0</v>
      </c>
      <c r="G10" s="116">
        <v>11</v>
      </c>
      <c r="H10" s="116">
        <f>SUM(C10:G10)</f>
        <v>21</v>
      </c>
    </row>
    <row r="11" spans="1:8" s="3" customFormat="1" x14ac:dyDescent="0.25">
      <c r="B11" s="76" t="s">
        <v>35</v>
      </c>
      <c r="C11" s="116">
        <v>51</v>
      </c>
      <c r="D11" s="116">
        <v>14</v>
      </c>
      <c r="E11" s="116">
        <v>0</v>
      </c>
      <c r="F11" s="116">
        <v>0</v>
      </c>
      <c r="G11" s="116">
        <v>0</v>
      </c>
      <c r="H11" s="116">
        <f>SUM(C11:G11)</f>
        <v>65</v>
      </c>
    </row>
    <row r="12" spans="1:8" s="3" customFormat="1" ht="15.75" thickBot="1" x14ac:dyDescent="0.3">
      <c r="B12" s="76" t="s">
        <v>13</v>
      </c>
      <c r="C12" s="101">
        <f t="shared" ref="C12:H12" si="0">SUM(C8:C11)</f>
        <v>249</v>
      </c>
      <c r="D12" s="101">
        <f t="shared" si="0"/>
        <v>16</v>
      </c>
      <c r="E12" s="101">
        <f t="shared" si="0"/>
        <v>51</v>
      </c>
      <c r="F12" s="101">
        <f t="shared" si="0"/>
        <v>0</v>
      </c>
      <c r="G12" s="101">
        <f t="shared" si="0"/>
        <v>11</v>
      </c>
      <c r="H12" s="101">
        <f t="shared" si="0"/>
        <v>327</v>
      </c>
    </row>
    <row r="13" spans="1:8" s="3" customFormat="1" ht="15.75" thickTop="1" x14ac:dyDescent="0.25">
      <c r="B13" s="76"/>
      <c r="C13" s="76"/>
      <c r="D13" s="76"/>
      <c r="E13" s="76"/>
      <c r="F13" s="76"/>
      <c r="G13" s="76"/>
    </row>
    <row r="14" spans="1:8" s="3" customFormat="1" x14ac:dyDescent="0.25">
      <c r="B14" s="76"/>
      <c r="C14" s="76"/>
      <c r="D14" s="76"/>
      <c r="E14" s="76"/>
      <c r="F14" s="76"/>
      <c r="G14" s="76"/>
      <c r="H14" s="18"/>
    </row>
    <row r="15" spans="1:8" x14ac:dyDescent="0.25">
      <c r="B15" s="109"/>
      <c r="C15" s="211" t="s">
        <v>67</v>
      </c>
      <c r="D15" s="211"/>
      <c r="E15" s="211"/>
      <c r="F15" s="211"/>
      <c r="G15" s="211"/>
      <c r="H15" s="144"/>
    </row>
    <row r="16" spans="1:8" x14ac:dyDescent="0.25">
      <c r="B16" s="109"/>
      <c r="C16" s="212" t="s">
        <v>3</v>
      </c>
      <c r="D16" s="212"/>
      <c r="E16" s="212"/>
      <c r="F16" s="212"/>
      <c r="G16" s="212"/>
      <c r="H16" s="144"/>
    </row>
    <row r="17" spans="2:8" ht="26.25" x14ac:dyDescent="0.25">
      <c r="B17" s="109"/>
      <c r="C17" s="145" t="s">
        <v>12</v>
      </c>
      <c r="D17" s="145" t="s">
        <v>78</v>
      </c>
      <c r="E17" s="77" t="s">
        <v>61</v>
      </c>
      <c r="F17" s="145" t="s">
        <v>47</v>
      </c>
      <c r="G17" s="145" t="s">
        <v>32</v>
      </c>
      <c r="H17" s="18"/>
    </row>
    <row r="18" spans="2:8" x14ac:dyDescent="0.25">
      <c r="B18" s="109" t="s">
        <v>81</v>
      </c>
      <c r="C18" s="99">
        <v>113</v>
      </c>
      <c r="D18" s="99">
        <v>0</v>
      </c>
      <c r="E18" s="99">
        <v>16</v>
      </c>
      <c r="F18" s="99">
        <v>0</v>
      </c>
      <c r="G18" s="99">
        <f>SUM(C18:F18)</f>
        <v>129</v>
      </c>
    </row>
    <row r="19" spans="2:8" x14ac:dyDescent="0.25">
      <c r="B19" s="109" t="s">
        <v>82</v>
      </c>
      <c r="C19" s="116">
        <v>56</v>
      </c>
      <c r="D19" s="116">
        <v>0</v>
      </c>
      <c r="E19" s="116">
        <v>16</v>
      </c>
      <c r="F19" s="116">
        <v>2</v>
      </c>
      <c r="G19" s="116">
        <f>SUM(C19:F19)</f>
        <v>74</v>
      </c>
    </row>
    <row r="20" spans="2:8" x14ac:dyDescent="0.25">
      <c r="B20" s="109" t="s">
        <v>29</v>
      </c>
      <c r="C20" s="116">
        <v>61</v>
      </c>
      <c r="D20" s="116">
        <v>0</v>
      </c>
      <c r="E20" s="116">
        <v>11</v>
      </c>
      <c r="F20" s="116">
        <v>0</v>
      </c>
      <c r="G20" s="116">
        <f>SUM(C20:F20)</f>
        <v>72</v>
      </c>
    </row>
    <row r="21" spans="2:8" x14ac:dyDescent="0.25">
      <c r="B21" s="109" t="s">
        <v>35</v>
      </c>
      <c r="C21" s="116">
        <v>-20</v>
      </c>
      <c r="D21" s="116">
        <v>1</v>
      </c>
      <c r="E21" s="116">
        <v>0</v>
      </c>
      <c r="F21" s="116">
        <v>0</v>
      </c>
      <c r="G21" s="116">
        <f>SUM(C21:F21)</f>
        <v>-19</v>
      </c>
    </row>
    <row r="22" spans="2:8" ht="15.75" thickBot="1" x14ac:dyDescent="0.3">
      <c r="B22" s="109" t="s">
        <v>13</v>
      </c>
      <c r="C22" s="101">
        <f t="shared" ref="C22:G22" si="1">SUM(C18:C21)</f>
        <v>210</v>
      </c>
      <c r="D22" s="101">
        <f t="shared" si="1"/>
        <v>1</v>
      </c>
      <c r="E22" s="101">
        <f t="shared" si="1"/>
        <v>43</v>
      </c>
      <c r="F22" s="101">
        <f t="shared" si="1"/>
        <v>2</v>
      </c>
      <c r="G22" s="101">
        <f t="shared" si="1"/>
        <v>256</v>
      </c>
    </row>
    <row r="23" spans="2:8" s="64" customFormat="1" ht="15.75" thickTop="1" x14ac:dyDescent="0.25">
      <c r="B23" s="76"/>
      <c r="C23" s="124"/>
      <c r="D23" s="124"/>
      <c r="E23" s="124"/>
      <c r="F23" s="124"/>
      <c r="G23" s="124"/>
    </row>
    <row r="24" spans="2:8" s="64" customFormat="1" x14ac:dyDescent="0.25">
      <c r="B24" s="76"/>
      <c r="C24" s="124"/>
      <c r="D24" s="124"/>
      <c r="E24" s="124"/>
      <c r="F24" s="124"/>
      <c r="G24" s="124"/>
    </row>
    <row r="25" spans="2:8" s="3" customFormat="1" x14ac:dyDescent="0.25">
      <c r="B25" s="76"/>
      <c r="C25" s="211" t="s">
        <v>112</v>
      </c>
      <c r="D25" s="211"/>
      <c r="E25" s="211"/>
      <c r="F25" s="211"/>
      <c r="G25" s="211"/>
      <c r="H25" s="211"/>
    </row>
    <row r="26" spans="2:8" s="3" customFormat="1" x14ac:dyDescent="0.25">
      <c r="B26" s="76"/>
      <c r="C26" s="210" t="s">
        <v>3</v>
      </c>
      <c r="D26" s="210"/>
      <c r="E26" s="210"/>
      <c r="F26" s="210"/>
      <c r="G26" s="210"/>
      <c r="H26" s="210"/>
    </row>
    <row r="27" spans="2:8" s="3" customFormat="1" ht="26.25" x14ac:dyDescent="0.25">
      <c r="B27" s="76"/>
      <c r="C27" s="145" t="s">
        <v>8</v>
      </c>
      <c r="D27" s="145" t="s">
        <v>78</v>
      </c>
      <c r="E27" s="77" t="s">
        <v>61</v>
      </c>
      <c r="F27" s="77" t="s">
        <v>47</v>
      </c>
      <c r="G27" s="77" t="s">
        <v>121</v>
      </c>
      <c r="H27" s="145" t="s">
        <v>24</v>
      </c>
    </row>
    <row r="28" spans="2:8" s="3" customFormat="1" x14ac:dyDescent="0.25">
      <c r="B28" s="76" t="s">
        <v>31</v>
      </c>
      <c r="C28" s="99">
        <v>214</v>
      </c>
      <c r="D28" s="99">
        <v>1</v>
      </c>
      <c r="E28" s="99">
        <v>44</v>
      </c>
      <c r="F28" s="99">
        <v>0</v>
      </c>
      <c r="G28" s="99">
        <v>0</v>
      </c>
      <c r="H28" s="99">
        <f>SUM(C28:G28)</f>
        <v>259</v>
      </c>
    </row>
    <row r="29" spans="2:8" s="3" customFormat="1" x14ac:dyDescent="0.25">
      <c r="B29" s="76" t="s">
        <v>30</v>
      </c>
      <c r="C29" s="116">
        <v>137</v>
      </c>
      <c r="D29" s="116">
        <v>1</v>
      </c>
      <c r="E29" s="116">
        <v>31</v>
      </c>
      <c r="F29" s="116">
        <v>0</v>
      </c>
      <c r="G29" s="116">
        <v>0</v>
      </c>
      <c r="H29" s="116">
        <f>SUM(C29:G29)</f>
        <v>169</v>
      </c>
    </row>
    <row r="30" spans="2:8" s="3" customFormat="1" x14ac:dyDescent="0.25">
      <c r="B30" s="76" t="s">
        <v>29</v>
      </c>
      <c r="C30" s="116">
        <v>74</v>
      </c>
      <c r="D30" s="116">
        <v>0</v>
      </c>
      <c r="E30" s="116">
        <v>18</v>
      </c>
      <c r="F30" s="116">
        <v>0</v>
      </c>
      <c r="G30" s="116">
        <v>11</v>
      </c>
      <c r="H30" s="116">
        <f>SUM(C30:G30)</f>
        <v>103</v>
      </c>
    </row>
    <row r="31" spans="2:8" s="3" customFormat="1" x14ac:dyDescent="0.25">
      <c r="B31" s="76" t="s">
        <v>35</v>
      </c>
      <c r="C31" s="116">
        <v>16</v>
      </c>
      <c r="D31" s="116">
        <v>26</v>
      </c>
      <c r="E31" s="116">
        <v>0</v>
      </c>
      <c r="F31" s="116">
        <v>0</v>
      </c>
      <c r="G31" s="116">
        <v>0</v>
      </c>
      <c r="H31" s="116">
        <f>SUM(C31:G31)</f>
        <v>42</v>
      </c>
    </row>
    <row r="32" spans="2:8" s="3" customFormat="1" ht="15.75" thickBot="1" x14ac:dyDescent="0.3">
      <c r="B32" s="76" t="s">
        <v>13</v>
      </c>
      <c r="C32" s="101">
        <f t="shared" ref="C32:H32" si="2">SUM(C28:C31)</f>
        <v>441</v>
      </c>
      <c r="D32" s="101">
        <f t="shared" si="2"/>
        <v>28</v>
      </c>
      <c r="E32" s="101">
        <f t="shared" si="2"/>
        <v>93</v>
      </c>
      <c r="F32" s="101">
        <f t="shared" si="2"/>
        <v>0</v>
      </c>
      <c r="G32" s="101">
        <f t="shared" si="2"/>
        <v>11</v>
      </c>
      <c r="H32" s="101">
        <f t="shared" si="2"/>
        <v>573</v>
      </c>
    </row>
    <row r="33" spans="2:8" s="3" customFormat="1" ht="15.75" thickTop="1" x14ac:dyDescent="0.25">
      <c r="B33" s="76"/>
      <c r="C33" s="76"/>
      <c r="D33" s="76"/>
      <c r="E33" s="76"/>
      <c r="F33" s="76"/>
      <c r="G33" s="76"/>
    </row>
    <row r="34" spans="2:8" s="3" customFormat="1" x14ac:dyDescent="0.25">
      <c r="B34" s="76"/>
      <c r="C34" s="76"/>
      <c r="D34" s="76"/>
      <c r="E34" s="76"/>
      <c r="F34" s="76"/>
      <c r="G34" s="76"/>
      <c r="H34" s="18"/>
    </row>
    <row r="35" spans="2:8" s="64" customFormat="1" x14ac:dyDescent="0.25">
      <c r="B35" s="109"/>
      <c r="C35" s="211" t="s">
        <v>114</v>
      </c>
      <c r="D35" s="211"/>
      <c r="E35" s="211"/>
      <c r="F35" s="211"/>
      <c r="G35" s="211"/>
      <c r="H35" s="144"/>
    </row>
    <row r="36" spans="2:8" s="64" customFormat="1" x14ac:dyDescent="0.25">
      <c r="B36" s="109"/>
      <c r="C36" s="212" t="s">
        <v>3</v>
      </c>
      <c r="D36" s="212"/>
      <c r="E36" s="212"/>
      <c r="F36" s="212"/>
      <c r="G36" s="212"/>
      <c r="H36" s="144"/>
    </row>
    <row r="37" spans="2:8" s="64" customFormat="1" ht="26.25" x14ac:dyDescent="0.25">
      <c r="B37" s="109"/>
      <c r="C37" s="145" t="s">
        <v>12</v>
      </c>
      <c r="D37" s="145" t="s">
        <v>78</v>
      </c>
      <c r="E37" s="77" t="s">
        <v>61</v>
      </c>
      <c r="F37" s="145" t="s">
        <v>47</v>
      </c>
      <c r="G37" s="145" t="s">
        <v>32</v>
      </c>
      <c r="H37" s="18"/>
    </row>
    <row r="38" spans="2:8" s="64" customFormat="1" x14ac:dyDescent="0.25">
      <c r="B38" s="109" t="s">
        <v>81</v>
      </c>
      <c r="C38" s="99">
        <v>217</v>
      </c>
      <c r="D38" s="99">
        <v>0</v>
      </c>
      <c r="E38" s="99">
        <v>32</v>
      </c>
      <c r="F38" s="99">
        <v>0</v>
      </c>
      <c r="G38" s="99">
        <f>SUM(C38:F38)</f>
        <v>249</v>
      </c>
    </row>
    <row r="39" spans="2:8" s="64" customFormat="1" x14ac:dyDescent="0.25">
      <c r="B39" s="109" t="s">
        <v>82</v>
      </c>
      <c r="C39" s="116">
        <v>114</v>
      </c>
      <c r="D39" s="116">
        <v>0</v>
      </c>
      <c r="E39" s="116">
        <v>32</v>
      </c>
      <c r="F39" s="116">
        <v>5</v>
      </c>
      <c r="G39" s="116">
        <f>SUM(C39:F39)</f>
        <v>151</v>
      </c>
    </row>
    <row r="40" spans="2:8" s="64" customFormat="1" x14ac:dyDescent="0.25">
      <c r="B40" s="109" t="s">
        <v>29</v>
      </c>
      <c r="C40" s="116">
        <v>106</v>
      </c>
      <c r="D40" s="116">
        <v>0</v>
      </c>
      <c r="E40" s="116">
        <v>21</v>
      </c>
      <c r="F40" s="116">
        <v>0</v>
      </c>
      <c r="G40" s="116">
        <f>SUM(C40:F40)</f>
        <v>127</v>
      </c>
    </row>
    <row r="41" spans="2:8" s="64" customFormat="1" x14ac:dyDescent="0.25">
      <c r="B41" s="109" t="s">
        <v>35</v>
      </c>
      <c r="C41" s="116">
        <v>-35</v>
      </c>
      <c r="D41" s="116">
        <v>3</v>
      </c>
      <c r="E41" s="116">
        <v>0</v>
      </c>
      <c r="F41" s="116">
        <v>0</v>
      </c>
      <c r="G41" s="116">
        <f>SUM(C41:F41)</f>
        <v>-32</v>
      </c>
    </row>
    <row r="42" spans="2:8" s="64" customFormat="1" ht="15.75" thickBot="1" x14ac:dyDescent="0.3">
      <c r="B42" s="109" t="s">
        <v>13</v>
      </c>
      <c r="C42" s="101">
        <f t="shared" ref="C42:G42" si="3">SUM(C38:C41)</f>
        <v>402</v>
      </c>
      <c r="D42" s="101">
        <f t="shared" si="3"/>
        <v>3</v>
      </c>
      <c r="E42" s="101">
        <f t="shared" si="3"/>
        <v>85</v>
      </c>
      <c r="F42" s="101">
        <f t="shared" si="3"/>
        <v>5</v>
      </c>
      <c r="G42" s="101">
        <f t="shared" si="3"/>
        <v>495</v>
      </c>
    </row>
    <row r="43" spans="2:8" s="64" customFormat="1" ht="15.75" thickTop="1" x14ac:dyDescent="0.25">
      <c r="B43" s="76"/>
      <c r="C43" s="124"/>
      <c r="D43" s="124"/>
      <c r="E43" s="124"/>
      <c r="F43" s="124"/>
      <c r="G43" s="124"/>
    </row>
    <row r="44" spans="2:8" s="64" customFormat="1" x14ac:dyDescent="0.25">
      <c r="B44" s="147" t="s">
        <v>64</v>
      </c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8">
    <mergeCell ref="C5:H5"/>
    <mergeCell ref="C6:H6"/>
    <mergeCell ref="C26:H26"/>
    <mergeCell ref="C35:G35"/>
    <mergeCell ref="C36:G36"/>
    <mergeCell ref="C15:G15"/>
    <mergeCell ref="C16:G16"/>
    <mergeCell ref="C25:H25"/>
  </mergeCells>
  <pageMargins left="0.7" right="0.7" top="0.75" bottom="0.75" header="0.3" footer="0.3"/>
  <pageSetup scale="6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0"/>
  <sheetViews>
    <sheetView showGridLines="0" zoomScaleNormal="100" zoomScaleSheetLayoutView="90" workbookViewId="0">
      <selection activeCell="H2" sqref="H2"/>
    </sheetView>
  </sheetViews>
  <sheetFormatPr defaultRowHeight="15" x14ac:dyDescent="0.25"/>
  <cols>
    <col min="1" max="1" width="2.42578125" customWidth="1"/>
    <col min="2" max="2" width="45.42578125" customWidth="1"/>
    <col min="3" max="3" width="12.140625" customWidth="1"/>
    <col min="4" max="9" width="12.140625" style="64" customWidth="1"/>
  </cols>
  <sheetData>
    <row r="2" spans="1:10" ht="31.5" x14ac:dyDescent="0.5">
      <c r="B2" s="72" t="s">
        <v>18</v>
      </c>
    </row>
    <row r="3" spans="1:10" ht="11.25" customHeight="1" x14ac:dyDescent="0.5">
      <c r="B3" s="50"/>
    </row>
    <row r="4" spans="1:10" ht="16.5" thickBot="1" x14ac:dyDescent="0.3">
      <c r="A4" s="48"/>
      <c r="B4" s="10"/>
      <c r="C4" s="11" t="s">
        <v>56</v>
      </c>
      <c r="D4" s="11" t="s">
        <v>66</v>
      </c>
      <c r="E4" s="11" t="s">
        <v>70</v>
      </c>
      <c r="F4" s="11" t="s">
        <v>74</v>
      </c>
      <c r="G4" s="11" t="s">
        <v>79</v>
      </c>
      <c r="H4" s="11" t="s">
        <v>91</v>
      </c>
      <c r="I4" s="11" t="s">
        <v>111</v>
      </c>
    </row>
    <row r="5" spans="1:10" ht="15" customHeight="1" x14ac:dyDescent="0.35">
      <c r="B5" s="12"/>
      <c r="C5" s="213" t="s">
        <v>3</v>
      </c>
      <c r="D5" s="213"/>
      <c r="E5" s="213"/>
      <c r="F5" s="213"/>
      <c r="G5" s="213"/>
      <c r="H5" s="213"/>
      <c r="I5" s="213"/>
      <c r="J5" s="48"/>
    </row>
    <row r="6" spans="1:10" ht="21.6" customHeight="1" x14ac:dyDescent="0.25">
      <c r="B6" s="39" t="s">
        <v>83</v>
      </c>
      <c r="C6" s="64"/>
      <c r="J6" s="48"/>
    </row>
    <row r="7" spans="1:10" ht="15.75" x14ac:dyDescent="0.25">
      <c r="B7" s="13" t="s">
        <v>0</v>
      </c>
      <c r="C7" s="27">
        <v>1491</v>
      </c>
      <c r="D7" s="27">
        <v>1560</v>
      </c>
      <c r="E7" s="27">
        <v>1594</v>
      </c>
      <c r="F7" s="27">
        <v>1655</v>
      </c>
      <c r="G7" s="27">
        <f>SUM(C7:F7)</f>
        <v>6300</v>
      </c>
      <c r="H7" s="27">
        <v>1705</v>
      </c>
      <c r="I7" s="28">
        <v>1757</v>
      </c>
    </row>
    <row r="8" spans="1:10" ht="15.75" x14ac:dyDescent="0.25">
      <c r="B8" s="13" t="s">
        <v>7</v>
      </c>
      <c r="C8" s="66">
        <v>104</v>
      </c>
      <c r="D8" s="66">
        <v>113</v>
      </c>
      <c r="E8" s="66">
        <v>107</v>
      </c>
      <c r="F8" s="66">
        <v>147</v>
      </c>
      <c r="G8" s="66">
        <f t="shared" ref="G8:G9" si="0">SUM(C8:F8)</f>
        <v>471</v>
      </c>
      <c r="H8" s="66">
        <v>95</v>
      </c>
      <c r="I8" s="52">
        <v>119</v>
      </c>
    </row>
    <row r="9" spans="1:10" ht="15.75" x14ac:dyDescent="0.25">
      <c r="B9" s="13" t="s">
        <v>24</v>
      </c>
      <c r="C9" s="65">
        <v>120</v>
      </c>
      <c r="D9" s="65">
        <v>129</v>
      </c>
      <c r="E9" s="65">
        <v>123</v>
      </c>
      <c r="F9" s="65">
        <v>163</v>
      </c>
      <c r="G9" s="27">
        <f t="shared" si="0"/>
        <v>535</v>
      </c>
      <c r="H9" s="27">
        <v>116</v>
      </c>
      <c r="I9" s="42">
        <v>143</v>
      </c>
    </row>
    <row r="10" spans="1:10" ht="15" customHeight="1" x14ac:dyDescent="0.35">
      <c r="B10" s="14"/>
      <c r="C10" s="29"/>
      <c r="D10" s="29"/>
      <c r="E10" s="29"/>
      <c r="F10" s="29"/>
      <c r="G10" s="29"/>
      <c r="H10" s="29"/>
      <c r="I10" s="112"/>
    </row>
    <row r="11" spans="1:10" ht="20.25" customHeight="1" x14ac:dyDescent="0.35">
      <c r="B11" s="43" t="s">
        <v>84</v>
      </c>
      <c r="C11" s="45"/>
      <c r="D11" s="45"/>
      <c r="E11" s="45"/>
      <c r="F11" s="45"/>
      <c r="G11" s="45"/>
      <c r="H11" s="45"/>
      <c r="I11" s="113"/>
    </row>
    <row r="12" spans="1:10" ht="15.75" x14ac:dyDescent="0.25">
      <c r="B12" s="46" t="s">
        <v>0</v>
      </c>
      <c r="C12" s="44">
        <v>623</v>
      </c>
      <c r="D12" s="44">
        <v>667</v>
      </c>
      <c r="E12" s="44">
        <v>733</v>
      </c>
      <c r="F12" s="44">
        <v>773</v>
      </c>
      <c r="G12" s="44">
        <f t="shared" ref="G12:G14" si="1">SUM(C12:F12)</f>
        <v>2796</v>
      </c>
      <c r="H12" s="44">
        <v>654</v>
      </c>
      <c r="I12" s="47">
        <v>758</v>
      </c>
    </row>
    <row r="13" spans="1:10" ht="15.75" x14ac:dyDescent="0.25">
      <c r="B13" s="46" t="s">
        <v>7</v>
      </c>
      <c r="C13" s="54">
        <v>58</v>
      </c>
      <c r="D13" s="54">
        <v>56</v>
      </c>
      <c r="E13" s="54">
        <v>43</v>
      </c>
      <c r="F13" s="54">
        <v>74</v>
      </c>
      <c r="G13" s="54">
        <f t="shared" si="1"/>
        <v>231</v>
      </c>
      <c r="H13" s="54">
        <v>59</v>
      </c>
      <c r="I13" s="55">
        <v>78</v>
      </c>
    </row>
    <row r="14" spans="1:10" ht="15.75" x14ac:dyDescent="0.25">
      <c r="B14" s="46" t="s">
        <v>24</v>
      </c>
      <c r="C14" s="44">
        <v>77</v>
      </c>
      <c r="D14" s="44">
        <v>74</v>
      </c>
      <c r="E14" s="44">
        <v>61</v>
      </c>
      <c r="F14" s="44">
        <v>93</v>
      </c>
      <c r="G14" s="44">
        <f t="shared" si="1"/>
        <v>305</v>
      </c>
      <c r="H14" s="44">
        <v>71</v>
      </c>
      <c r="I14" s="47">
        <v>98</v>
      </c>
    </row>
    <row r="15" spans="1:10" ht="15" customHeight="1" x14ac:dyDescent="0.35">
      <c r="B15" s="13"/>
      <c r="C15" s="29"/>
      <c r="D15" s="29"/>
      <c r="E15" s="29"/>
      <c r="F15" s="29"/>
      <c r="G15" s="29"/>
      <c r="H15" s="29"/>
      <c r="I15" s="112"/>
    </row>
    <row r="16" spans="1:10" s="1" customFormat="1" ht="21" customHeight="1" x14ac:dyDescent="0.35">
      <c r="B16" s="39" t="s">
        <v>29</v>
      </c>
      <c r="C16" s="40"/>
      <c r="D16" s="40"/>
      <c r="E16" s="40"/>
      <c r="F16" s="40"/>
      <c r="G16" s="40"/>
      <c r="H16" s="40"/>
      <c r="I16" s="114"/>
    </row>
    <row r="17" spans="2:9" ht="15.75" x14ac:dyDescent="0.25">
      <c r="B17" s="41" t="s">
        <v>0</v>
      </c>
      <c r="C17" s="65">
        <v>463</v>
      </c>
      <c r="D17" s="65">
        <v>501</v>
      </c>
      <c r="E17" s="65">
        <v>508</v>
      </c>
      <c r="F17" s="65">
        <v>526</v>
      </c>
      <c r="G17" s="65">
        <f t="shared" ref="G17:G19" si="2">SUM(C17:F17)</f>
        <v>1998</v>
      </c>
      <c r="H17" s="65">
        <v>530</v>
      </c>
      <c r="I17" s="42">
        <v>399</v>
      </c>
    </row>
    <row r="18" spans="2:9" ht="15.75" x14ac:dyDescent="0.25">
      <c r="B18" s="41" t="s">
        <v>7</v>
      </c>
      <c r="C18" s="67">
        <v>45</v>
      </c>
      <c r="D18" s="67">
        <v>61</v>
      </c>
      <c r="E18" s="67">
        <v>63</v>
      </c>
      <c r="F18" s="67">
        <v>73</v>
      </c>
      <c r="G18" s="67">
        <f t="shared" si="2"/>
        <v>242</v>
      </c>
      <c r="H18" s="67">
        <v>73</v>
      </c>
      <c r="I18" s="53">
        <v>1</v>
      </c>
    </row>
    <row r="19" spans="2:9" ht="15.75" x14ac:dyDescent="0.25">
      <c r="B19" s="41" t="s">
        <v>24</v>
      </c>
      <c r="C19" s="65">
        <v>55</v>
      </c>
      <c r="D19" s="65">
        <v>72</v>
      </c>
      <c r="E19" s="65">
        <v>75</v>
      </c>
      <c r="F19" s="65">
        <v>84</v>
      </c>
      <c r="G19" s="65">
        <f t="shared" si="2"/>
        <v>286</v>
      </c>
      <c r="H19" s="65">
        <v>82</v>
      </c>
      <c r="I19" s="42">
        <v>21</v>
      </c>
    </row>
    <row r="20" spans="2:9" ht="15" customHeight="1" x14ac:dyDescent="0.25">
      <c r="B20" s="41"/>
      <c r="C20" s="65"/>
      <c r="D20" s="65"/>
      <c r="E20" s="65"/>
      <c r="F20" s="65"/>
      <c r="G20" s="65"/>
      <c r="H20" s="65"/>
      <c r="I20" s="42"/>
    </row>
    <row r="21" spans="2:9" ht="21" customHeight="1" x14ac:dyDescent="0.35">
      <c r="B21" s="43" t="s">
        <v>35</v>
      </c>
      <c r="C21" s="45"/>
      <c r="D21" s="45"/>
      <c r="E21" s="45"/>
      <c r="F21" s="45"/>
      <c r="G21" s="45"/>
      <c r="H21" s="45"/>
      <c r="I21" s="113"/>
    </row>
    <row r="22" spans="2:9" ht="15.75" x14ac:dyDescent="0.25">
      <c r="B22" s="46" t="s">
        <v>73</v>
      </c>
      <c r="C22" s="44">
        <v>-15</v>
      </c>
      <c r="D22" s="44">
        <v>-20</v>
      </c>
      <c r="E22" s="44">
        <v>36</v>
      </c>
      <c r="F22" s="44">
        <v>-33</v>
      </c>
      <c r="G22" s="44">
        <f t="shared" ref="G22:G23" si="3">SUM(C22:F22)</f>
        <v>-32</v>
      </c>
      <c r="H22" s="44">
        <v>-35</v>
      </c>
      <c r="I22" s="47">
        <v>51</v>
      </c>
    </row>
    <row r="23" spans="2:9" ht="15.75" x14ac:dyDescent="0.25">
      <c r="B23" s="46" t="s">
        <v>72</v>
      </c>
      <c r="C23" s="44">
        <v>-13</v>
      </c>
      <c r="D23" s="44">
        <v>-19</v>
      </c>
      <c r="E23" s="44">
        <v>36</v>
      </c>
      <c r="F23" s="44">
        <v>-31</v>
      </c>
      <c r="G23" s="44">
        <f t="shared" si="3"/>
        <v>-27</v>
      </c>
      <c r="H23" s="44">
        <v>-23</v>
      </c>
      <c r="I23" s="47">
        <v>65</v>
      </c>
    </row>
    <row r="24" spans="2:9" ht="16.5" customHeight="1" x14ac:dyDescent="0.25">
      <c r="B24" s="13"/>
      <c r="C24" s="49"/>
      <c r="D24" s="49"/>
      <c r="E24" s="49"/>
      <c r="F24" s="49"/>
      <c r="G24" s="49"/>
      <c r="H24" s="49"/>
      <c r="I24" s="115"/>
    </row>
    <row r="25" spans="2:9" ht="21" customHeight="1" x14ac:dyDescent="0.25">
      <c r="B25" s="39" t="s">
        <v>9</v>
      </c>
      <c r="C25" s="64"/>
      <c r="G25" s="49"/>
      <c r="H25" s="49"/>
      <c r="I25" s="115"/>
    </row>
    <row r="26" spans="2:9" ht="15.75" x14ac:dyDescent="0.25">
      <c r="B26" s="41" t="s">
        <v>0</v>
      </c>
      <c r="C26" s="27">
        <f t="shared" ref="C26:H26" si="4">SUM(C17,C12,C7)</f>
        <v>2577</v>
      </c>
      <c r="D26" s="27">
        <f t="shared" si="4"/>
        <v>2728</v>
      </c>
      <c r="E26" s="27">
        <f t="shared" si="4"/>
        <v>2835</v>
      </c>
      <c r="F26" s="27">
        <f t="shared" si="4"/>
        <v>2954</v>
      </c>
      <c r="G26" s="27">
        <f t="shared" si="4"/>
        <v>11094</v>
      </c>
      <c r="H26" s="27">
        <f t="shared" si="4"/>
        <v>2889</v>
      </c>
      <c r="I26" s="28">
        <f t="shared" ref="I26" si="5">SUM(I17,I12,I7)</f>
        <v>2914</v>
      </c>
    </row>
    <row r="27" spans="2:9" ht="15.75" x14ac:dyDescent="0.25">
      <c r="B27" s="41" t="s">
        <v>8</v>
      </c>
      <c r="C27" s="67">
        <f t="shared" ref="C27:H28" si="6">C8+C13+C18+C22</f>
        <v>192</v>
      </c>
      <c r="D27" s="67">
        <f t="shared" si="6"/>
        <v>210</v>
      </c>
      <c r="E27" s="67">
        <f t="shared" si="6"/>
        <v>249</v>
      </c>
      <c r="F27" s="67">
        <f t="shared" si="6"/>
        <v>261</v>
      </c>
      <c r="G27" s="67">
        <f t="shared" si="6"/>
        <v>912</v>
      </c>
      <c r="H27" s="67">
        <f t="shared" si="6"/>
        <v>192</v>
      </c>
      <c r="I27" s="53">
        <f t="shared" ref="I27" si="7">I8+I13+I18+I22</f>
        <v>249</v>
      </c>
    </row>
    <row r="28" spans="2:9" ht="15.75" x14ac:dyDescent="0.25">
      <c r="B28" s="41" t="s">
        <v>24</v>
      </c>
      <c r="C28" s="27">
        <f t="shared" si="6"/>
        <v>239</v>
      </c>
      <c r="D28" s="27">
        <f t="shared" si="6"/>
        <v>256</v>
      </c>
      <c r="E28" s="27">
        <f t="shared" si="6"/>
        <v>295</v>
      </c>
      <c r="F28" s="27">
        <f t="shared" si="6"/>
        <v>309</v>
      </c>
      <c r="G28" s="27">
        <f t="shared" si="6"/>
        <v>1099</v>
      </c>
      <c r="H28" s="27">
        <f t="shared" si="6"/>
        <v>246</v>
      </c>
      <c r="I28" s="28">
        <f t="shared" ref="I28" si="8">I9+I14+I19+I23</f>
        <v>327</v>
      </c>
    </row>
    <row r="30" spans="2:9" x14ac:dyDescent="0.25">
      <c r="B30" s="147" t="s">
        <v>64</v>
      </c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1">
    <mergeCell ref="C5:I5"/>
  </mergeCells>
  <pageMargins left="0.7" right="0.7" top="0.75" bottom="0.75" header="0.3" footer="0.3"/>
  <pageSetup scale="92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7 G8:G14 G17:G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20"/>
  <sheetViews>
    <sheetView showGridLines="0" zoomScaleNormal="100" workbookViewId="0">
      <selection activeCell="G2" sqref="G2"/>
    </sheetView>
  </sheetViews>
  <sheetFormatPr defaultRowHeight="15" x14ac:dyDescent="0.25"/>
  <cols>
    <col min="1" max="1" width="2.42578125" style="64" customWidth="1"/>
    <col min="2" max="2" width="65.5703125" customWidth="1"/>
    <col min="3" max="3" width="13.28515625" customWidth="1"/>
    <col min="4" max="9" width="13.28515625" style="64" customWidth="1"/>
  </cols>
  <sheetData>
    <row r="2" spans="2:9" ht="31.5" x14ac:dyDescent="0.5">
      <c r="B2" s="122" t="s">
        <v>19</v>
      </c>
    </row>
    <row r="3" spans="2:9" ht="15.75" customHeight="1" x14ac:dyDescent="0.5">
      <c r="B3" s="50"/>
    </row>
    <row r="4" spans="2:9" ht="20.25" customHeight="1" thickBot="1" x14ac:dyDescent="0.3">
      <c r="B4" s="15"/>
      <c r="C4" s="16" t="s">
        <v>56</v>
      </c>
      <c r="D4" s="16" t="s">
        <v>66</v>
      </c>
      <c r="E4" s="16" t="s">
        <v>70</v>
      </c>
      <c r="F4" s="16" t="s">
        <v>74</v>
      </c>
      <c r="G4" s="16" t="s">
        <v>79</v>
      </c>
      <c r="H4" s="16" t="s">
        <v>91</v>
      </c>
      <c r="I4" s="16" t="s">
        <v>111</v>
      </c>
    </row>
    <row r="5" spans="2:9" ht="15" customHeight="1" x14ac:dyDescent="0.25">
      <c r="B5" s="17"/>
      <c r="C5" s="214" t="s">
        <v>34</v>
      </c>
      <c r="D5" s="214"/>
      <c r="E5" s="214"/>
      <c r="F5" s="214"/>
      <c r="G5" s="214"/>
      <c r="H5" s="214"/>
      <c r="I5" s="214"/>
    </row>
    <row r="6" spans="2:9" ht="17.25" customHeight="1" x14ac:dyDescent="0.25">
      <c r="B6" s="33" t="s">
        <v>7</v>
      </c>
      <c r="C6" s="34">
        <f>'(1) Non-GAAP OI Rec'!C9</f>
        <v>192</v>
      </c>
      <c r="D6" s="34">
        <f>'(1) Non-GAAP OI Rec'!D9</f>
        <v>210</v>
      </c>
      <c r="E6" s="34">
        <f>'(1) Non-GAAP OI Rec'!E9</f>
        <v>249</v>
      </c>
      <c r="F6" s="34">
        <f>'(1) Non-GAAP OI Rec'!F9</f>
        <v>261</v>
      </c>
      <c r="G6" s="34">
        <f>'(1) Non-GAAP OI Rec'!G9</f>
        <v>912</v>
      </c>
      <c r="H6" s="34">
        <f>'(1) Non-GAAP OI Rec'!H9</f>
        <v>192</v>
      </c>
      <c r="I6" s="34">
        <f>'(1) Non-GAAP OI Rec'!I9</f>
        <v>249</v>
      </c>
    </row>
    <row r="7" spans="2:9" ht="17.25" customHeight="1" x14ac:dyDescent="0.25">
      <c r="B7" s="148" t="s">
        <v>10</v>
      </c>
      <c r="C7" s="149"/>
      <c r="D7" s="149"/>
      <c r="E7" s="149"/>
      <c r="F7" s="149"/>
      <c r="G7" s="149"/>
      <c r="H7" s="149"/>
      <c r="I7" s="149"/>
    </row>
    <row r="8" spans="2:9" ht="17.25" customHeight="1" x14ac:dyDescent="0.25">
      <c r="B8" s="30" t="s">
        <v>17</v>
      </c>
      <c r="C8" s="31">
        <f>'(2) Non-GAAP Financial Measures'!C12</f>
        <v>-38</v>
      </c>
      <c r="D8" s="31">
        <f>'(2) Non-GAAP Financial Measures'!D12</f>
        <v>-33</v>
      </c>
      <c r="E8" s="31">
        <f>'(2) Non-GAAP Financial Measures'!E12</f>
        <v>-28</v>
      </c>
      <c r="F8" s="31">
        <f>'(2) Non-GAAP Financial Measures'!F12+'(2) Non-GAAP Financial Measures'!F20</f>
        <v>-34</v>
      </c>
      <c r="G8" s="32">
        <f>'(2) Non-GAAP Financial Measures'!G12+'(2) Non-GAAP Financial Measures'!G20</f>
        <v>-133</v>
      </c>
      <c r="H8" s="31">
        <f>'(2) Non-GAAP Financial Measures'!H12+'(2) Non-GAAP Financial Measures'!H20</f>
        <v>-48</v>
      </c>
      <c r="I8" s="31">
        <f>'(2) Non-GAAP Financial Measures'!I12+'(2) Non-GAAP Financial Measures'!I20</f>
        <v>-41</v>
      </c>
    </row>
    <row r="9" spans="2:9" ht="17.25" customHeight="1" x14ac:dyDescent="0.25">
      <c r="B9" s="148" t="s">
        <v>43</v>
      </c>
      <c r="C9" s="149">
        <v>92</v>
      </c>
      <c r="D9" s="149">
        <v>2</v>
      </c>
      <c r="E9" s="149">
        <f>'(2) Non-GAAP Financial Measures'!E8</f>
        <v>-7</v>
      </c>
      <c r="F9" s="149">
        <f>'(2) Non-GAAP Financial Measures'!F8+'(2) Non-GAAP Financial Measures'!F21</f>
        <v>0</v>
      </c>
      <c r="G9" s="150">
        <f>'(2) Non-GAAP Financial Measures'!G8+'(2) Non-GAAP Financial Measures'!G21</f>
        <v>87</v>
      </c>
      <c r="H9" s="36">
        <f>'(2) Non-GAAP Financial Measures'!H8+'(2) Non-GAAP Financial Measures'!H22</f>
        <v>-14</v>
      </c>
      <c r="I9" s="36">
        <v>-16</v>
      </c>
    </row>
    <row r="10" spans="2:9" ht="17.25" customHeight="1" x14ac:dyDescent="0.25">
      <c r="B10" s="30" t="s">
        <v>40</v>
      </c>
      <c r="C10" s="31">
        <v>246</v>
      </c>
      <c r="D10" s="31">
        <f>SUM(D6:D9)</f>
        <v>179</v>
      </c>
      <c r="E10" s="31">
        <f>SUM(E6:E9)</f>
        <v>214</v>
      </c>
      <c r="F10" s="31">
        <f>SUM(F6:F9)</f>
        <v>227</v>
      </c>
      <c r="G10" s="32">
        <f t="shared" ref="G10:G13" si="0">SUM(C10:F10)</f>
        <v>866</v>
      </c>
      <c r="H10" s="31">
        <f>SUM(H6:H9)</f>
        <v>130</v>
      </c>
      <c r="I10" s="31">
        <f>SUM(I6:I9)</f>
        <v>192</v>
      </c>
    </row>
    <row r="11" spans="2:9" ht="17.25" customHeight="1" x14ac:dyDescent="0.25">
      <c r="B11" s="148" t="s">
        <v>96</v>
      </c>
      <c r="C11" s="149">
        <v>-57</v>
      </c>
      <c r="D11" s="149">
        <v>-41</v>
      </c>
      <c r="E11" s="149">
        <v>-52</v>
      </c>
      <c r="F11" s="149">
        <v>-46</v>
      </c>
      <c r="G11" s="150">
        <f t="shared" si="0"/>
        <v>-196</v>
      </c>
      <c r="H11" s="149">
        <v>-15</v>
      </c>
      <c r="I11" s="149">
        <v>-38</v>
      </c>
    </row>
    <row r="12" spans="2:9" x14ac:dyDescent="0.25">
      <c r="B12" s="33" t="s">
        <v>41</v>
      </c>
      <c r="C12" s="34">
        <v>189</v>
      </c>
      <c r="D12" s="34">
        <f>SUM(D10:D11)</f>
        <v>138</v>
      </c>
      <c r="E12" s="34">
        <f>SUM(E10:E11)</f>
        <v>162</v>
      </c>
      <c r="F12" s="34">
        <f>SUM(F10:F11)</f>
        <v>181</v>
      </c>
      <c r="G12" s="34">
        <f t="shared" si="0"/>
        <v>670</v>
      </c>
      <c r="H12" s="34">
        <f>SUM(H10:H11)</f>
        <v>115</v>
      </c>
      <c r="I12" s="34">
        <f>SUM(I10:I11)</f>
        <v>154</v>
      </c>
    </row>
    <row r="13" spans="2:9" s="95" customFormat="1" x14ac:dyDescent="0.25">
      <c r="B13" s="148" t="s">
        <v>45</v>
      </c>
      <c r="C13" s="149">
        <v>0</v>
      </c>
      <c r="D13" s="149">
        <v>2</v>
      </c>
      <c r="E13" s="149">
        <v>1</v>
      </c>
      <c r="F13" s="149">
        <v>0</v>
      </c>
      <c r="G13" s="150">
        <f t="shared" si="0"/>
        <v>3</v>
      </c>
      <c r="H13" s="149">
        <v>0</v>
      </c>
      <c r="I13" s="149">
        <v>1</v>
      </c>
    </row>
    <row r="14" spans="2:9" x14ac:dyDescent="0.25">
      <c r="B14" s="33" t="s">
        <v>23</v>
      </c>
      <c r="C14" s="34">
        <v>189</v>
      </c>
      <c r="D14" s="34">
        <f t="shared" ref="D14:I14" si="1">D12-D13</f>
        <v>136</v>
      </c>
      <c r="E14" s="34">
        <f t="shared" si="1"/>
        <v>161</v>
      </c>
      <c r="F14" s="34">
        <f t="shared" si="1"/>
        <v>181</v>
      </c>
      <c r="G14" s="34">
        <f t="shared" si="1"/>
        <v>667</v>
      </c>
      <c r="H14" s="34">
        <f t="shared" si="1"/>
        <v>115</v>
      </c>
      <c r="I14" s="34">
        <f t="shared" si="1"/>
        <v>153</v>
      </c>
    </row>
    <row r="15" spans="2:9" x14ac:dyDescent="0.25">
      <c r="B15" s="33"/>
      <c r="C15" s="34"/>
      <c r="D15" s="34"/>
      <c r="E15" s="34"/>
      <c r="F15" s="34"/>
      <c r="G15" s="34"/>
      <c r="H15" s="34"/>
      <c r="I15" s="34"/>
    </row>
    <row r="16" spans="2:9" x14ac:dyDescent="0.25">
      <c r="B16" s="96" t="s">
        <v>85</v>
      </c>
      <c r="C16" s="98">
        <v>1.29</v>
      </c>
      <c r="D16" s="98">
        <f t="shared" ref="D16:I16" si="2">D14/D17</f>
        <v>0.93150684931506844</v>
      </c>
      <c r="E16" s="98">
        <f t="shared" si="2"/>
        <v>1.1103448275862069</v>
      </c>
      <c r="F16" s="98">
        <f t="shared" si="2"/>
        <v>1.2569444444444444</v>
      </c>
      <c r="G16" s="98">
        <f t="shared" si="2"/>
        <v>4.5999999999999996</v>
      </c>
      <c r="H16" s="98">
        <f t="shared" si="2"/>
        <v>0.79861111111111116</v>
      </c>
      <c r="I16" s="98">
        <f t="shared" si="2"/>
        <v>1.0625</v>
      </c>
    </row>
    <row r="17" spans="2:9" x14ac:dyDescent="0.25">
      <c r="B17" s="33" t="s">
        <v>11</v>
      </c>
      <c r="C17" s="32">
        <v>147</v>
      </c>
      <c r="D17" s="32">
        <v>146</v>
      </c>
      <c r="E17" s="32">
        <f>'(2) Non-GAAP Financial Measures'!E31</f>
        <v>145</v>
      </c>
      <c r="F17" s="32">
        <f>'(2) Non-GAAP Financial Measures'!F31</f>
        <v>144</v>
      </c>
      <c r="G17" s="32">
        <f>'(2) Non-GAAP Financial Measures'!G31</f>
        <v>145</v>
      </c>
      <c r="H17" s="32">
        <f>'(2) Non-GAAP Financial Measures'!H31</f>
        <v>144</v>
      </c>
      <c r="I17" s="32">
        <f>'(2) Non-GAAP Financial Measures'!I31</f>
        <v>144</v>
      </c>
    </row>
    <row r="19" spans="2:9" x14ac:dyDescent="0.25">
      <c r="B19" s="147" t="s">
        <v>60</v>
      </c>
    </row>
    <row r="20" spans="2:9" x14ac:dyDescent="0.25">
      <c r="B20" s="78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1">
    <mergeCell ref="C5:I5"/>
  </mergeCells>
  <pageMargins left="0.7" right="0.7" top="0.75" bottom="0.75" header="0.3" footer="0.3"/>
  <pageSetup scale="76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11 G13:G17" formulaRange="1"/>
    <ignoredError sqref="G10" formula="1"/>
    <ignoredError sqref="G12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K19"/>
  <sheetViews>
    <sheetView showGridLines="0" topLeftCell="B1" zoomScaleNormal="100" workbookViewId="0">
      <selection activeCell="E2" sqref="E2"/>
    </sheetView>
  </sheetViews>
  <sheetFormatPr defaultRowHeight="15" x14ac:dyDescent="0.25"/>
  <cols>
    <col min="1" max="1" width="0" hidden="1" customWidth="1"/>
    <col min="2" max="2" width="2.42578125" style="64" customWidth="1"/>
    <col min="3" max="3" width="77" customWidth="1"/>
    <col min="4" max="4" width="12.28515625" customWidth="1"/>
    <col min="5" max="10" width="12.28515625" style="64" customWidth="1"/>
  </cols>
  <sheetData>
    <row r="2" spans="3:11" ht="31.5" x14ac:dyDescent="0.5">
      <c r="C2" s="121" t="s">
        <v>20</v>
      </c>
    </row>
    <row r="3" spans="3:11" ht="12" customHeight="1" x14ac:dyDescent="0.5">
      <c r="C3" s="50"/>
    </row>
    <row r="4" spans="3:11" ht="18" customHeight="1" thickBot="1" x14ac:dyDescent="0.3">
      <c r="C4" s="15"/>
      <c r="D4" s="16" t="s">
        <v>56</v>
      </c>
      <c r="E4" s="16" t="s">
        <v>66</v>
      </c>
      <c r="F4" s="16" t="s">
        <v>70</v>
      </c>
      <c r="G4" s="16" t="s">
        <v>74</v>
      </c>
      <c r="H4" s="16" t="s">
        <v>79</v>
      </c>
      <c r="I4" s="16" t="s">
        <v>91</v>
      </c>
      <c r="J4" s="16" t="s">
        <v>111</v>
      </c>
    </row>
    <row r="5" spans="3:11" ht="15" customHeight="1" x14ac:dyDescent="0.25">
      <c r="C5" s="17"/>
      <c r="D5" s="214" t="s">
        <v>34</v>
      </c>
      <c r="E5" s="214"/>
      <c r="F5" s="214"/>
      <c r="G5" s="214"/>
      <c r="H5" s="214"/>
      <c r="I5" s="214"/>
      <c r="J5" s="214"/>
      <c r="K5" s="48"/>
    </row>
    <row r="6" spans="3:11" ht="24.75" customHeight="1" x14ac:dyDescent="0.25">
      <c r="C6" s="33" t="s">
        <v>24</v>
      </c>
      <c r="D6" s="34">
        <v>239</v>
      </c>
      <c r="E6" s="34">
        <f>'(1) Non-GAAP OI Rec'!D14</f>
        <v>256</v>
      </c>
      <c r="F6" s="34">
        <f>'(1) Non-GAAP OI Rec'!E14</f>
        <v>295</v>
      </c>
      <c r="G6" s="34">
        <f>'(1) Non-GAAP OI Rec'!F14</f>
        <v>309</v>
      </c>
      <c r="H6" s="34">
        <f>'(1) Non-GAAP OI Rec'!G14</f>
        <v>1099</v>
      </c>
      <c r="I6" s="34">
        <f>'(1) Non-GAAP OI Rec'!H14</f>
        <v>246</v>
      </c>
      <c r="J6" s="34">
        <f>'(1) Non-GAAP OI Rec'!I14</f>
        <v>327</v>
      </c>
      <c r="K6" s="48"/>
    </row>
    <row r="7" spans="3:11" ht="15" customHeight="1" x14ac:dyDescent="0.25">
      <c r="C7" s="35" t="s">
        <v>1</v>
      </c>
      <c r="D7" s="36">
        <v>-38</v>
      </c>
      <c r="E7" s="36">
        <f>'(5) Historical Fin - IS'!D8</f>
        <v>-33</v>
      </c>
      <c r="F7" s="36">
        <f>'(5) Historical Fin - IS'!E8</f>
        <v>-28</v>
      </c>
      <c r="G7" s="36">
        <f>'(2) Non-GAAP Financial Measures'!F12</f>
        <v>-32</v>
      </c>
      <c r="H7" s="37">
        <f>'(2) Non-GAAP Financial Measures'!G12</f>
        <v>-131</v>
      </c>
      <c r="I7" s="36">
        <f>'(2) Non-GAAP Financial Measures'!H12</f>
        <v>-46</v>
      </c>
      <c r="J7" s="36">
        <f>'(2) Non-GAAP Financial Measures'!I12</f>
        <v>-38</v>
      </c>
    </row>
    <row r="8" spans="3:11" ht="15" customHeight="1" x14ac:dyDescent="0.25">
      <c r="C8" s="30" t="s">
        <v>54</v>
      </c>
      <c r="D8" s="31">
        <v>4</v>
      </c>
      <c r="E8" s="31">
        <f>'(2) Non-GAAP Financial Measures'!D8</f>
        <v>3</v>
      </c>
      <c r="F8" s="31">
        <f>'(2) Non-GAAP Financial Measures'!E8</f>
        <v>-7</v>
      </c>
      <c r="G8" s="31">
        <f>'(2) Non-GAAP Financial Measures'!F8</f>
        <v>-1</v>
      </c>
      <c r="H8" s="32">
        <f>'(2) Non-GAAP Financial Measures'!G8</f>
        <v>-1</v>
      </c>
      <c r="I8" s="31">
        <f>'(2) Non-GAAP Financial Measures'!H8</f>
        <v>5</v>
      </c>
      <c r="J8" s="31">
        <f>'(2) Non-GAAP Financial Measures'!I8</f>
        <v>-4</v>
      </c>
    </row>
    <row r="9" spans="3:11" x14ac:dyDescent="0.25">
      <c r="C9" s="35" t="s">
        <v>42</v>
      </c>
      <c r="D9" s="36">
        <f>D6+D7+D8</f>
        <v>205</v>
      </c>
      <c r="E9" s="36">
        <f t="shared" ref="E9:J9" si="0">SUM(E6:E8)</f>
        <v>226</v>
      </c>
      <c r="F9" s="36">
        <f t="shared" si="0"/>
        <v>260</v>
      </c>
      <c r="G9" s="36">
        <f t="shared" si="0"/>
        <v>276</v>
      </c>
      <c r="H9" s="37">
        <f t="shared" si="0"/>
        <v>967</v>
      </c>
      <c r="I9" s="36">
        <f t="shared" si="0"/>
        <v>205</v>
      </c>
      <c r="J9" s="36">
        <f t="shared" si="0"/>
        <v>285</v>
      </c>
    </row>
    <row r="10" spans="3:11" ht="14.25" customHeight="1" x14ac:dyDescent="0.25">
      <c r="C10" s="30" t="s">
        <v>86</v>
      </c>
      <c r="D10" s="31">
        <v>-39</v>
      </c>
      <c r="E10" s="31">
        <f>'(2) Non-GAAP Financial Measures'!D13</f>
        <v>-54</v>
      </c>
      <c r="F10" s="31">
        <f>'(2) Non-GAAP Financial Measures'!E13</f>
        <v>-62</v>
      </c>
      <c r="G10" s="31">
        <f>'(2) Non-GAAP Financial Measures'!F13</f>
        <v>-59</v>
      </c>
      <c r="H10" s="32">
        <f>'(2) Non-GAAP Financial Measures'!G13</f>
        <v>-214</v>
      </c>
      <c r="I10" s="31">
        <f>'(2) Non-GAAP Financial Measures'!H13</f>
        <v>-34</v>
      </c>
      <c r="J10" s="31">
        <f>'(2) Non-GAAP Financial Measures'!I13</f>
        <v>-61</v>
      </c>
    </row>
    <row r="11" spans="3:11" ht="15" customHeight="1" x14ac:dyDescent="0.25">
      <c r="C11" s="38" t="s">
        <v>37</v>
      </c>
      <c r="D11" s="56">
        <v>166</v>
      </c>
      <c r="E11" s="56">
        <f t="shared" ref="E11:J11" si="1">SUM(E9:E10)</f>
        <v>172</v>
      </c>
      <c r="F11" s="56">
        <f t="shared" si="1"/>
        <v>198</v>
      </c>
      <c r="G11" s="56">
        <f t="shared" si="1"/>
        <v>217</v>
      </c>
      <c r="H11" s="56">
        <f t="shared" si="1"/>
        <v>753</v>
      </c>
      <c r="I11" s="56">
        <f t="shared" si="1"/>
        <v>171</v>
      </c>
      <c r="J11" s="56">
        <f t="shared" si="1"/>
        <v>224</v>
      </c>
    </row>
    <row r="12" spans="3:11" s="64" customFormat="1" ht="15" customHeight="1" x14ac:dyDescent="0.25">
      <c r="C12" s="30" t="s">
        <v>45</v>
      </c>
      <c r="D12" s="31">
        <v>0</v>
      </c>
      <c r="E12" s="31">
        <v>2</v>
      </c>
      <c r="F12" s="31">
        <f>'(5) Historical Fin - IS'!E13</f>
        <v>1</v>
      </c>
      <c r="G12" s="31">
        <f>'(5) Historical Fin - IS'!F13</f>
        <v>0</v>
      </c>
      <c r="H12" s="32">
        <f>'(5) Historical Fin - IS'!G13</f>
        <v>3</v>
      </c>
      <c r="I12" s="31">
        <f>'(5) Historical Fin - IS'!H13</f>
        <v>0</v>
      </c>
      <c r="J12" s="31">
        <f>'(5) Historical Fin - IS'!I13</f>
        <v>1</v>
      </c>
    </row>
    <row r="13" spans="3:11" x14ac:dyDescent="0.25">
      <c r="C13" s="96" t="s">
        <v>38</v>
      </c>
      <c r="D13" s="97">
        <v>166</v>
      </c>
      <c r="E13" s="97">
        <f t="shared" ref="E13:J13" si="2">E11-E12</f>
        <v>170</v>
      </c>
      <c r="F13" s="97">
        <f t="shared" si="2"/>
        <v>197</v>
      </c>
      <c r="G13" s="97">
        <f t="shared" si="2"/>
        <v>217</v>
      </c>
      <c r="H13" s="97">
        <f t="shared" si="2"/>
        <v>750</v>
      </c>
      <c r="I13" s="97">
        <f t="shared" si="2"/>
        <v>171</v>
      </c>
      <c r="J13" s="97">
        <f t="shared" si="2"/>
        <v>223</v>
      </c>
    </row>
    <row r="14" spans="3:11" s="64" customFormat="1" ht="15.6" customHeight="1" x14ac:dyDescent="0.25">
      <c r="C14" s="33"/>
      <c r="D14" s="34"/>
      <c r="E14" s="34"/>
      <c r="F14" s="34"/>
      <c r="G14" s="34"/>
      <c r="H14" s="34"/>
      <c r="I14" s="34"/>
      <c r="J14" s="34"/>
    </row>
    <row r="15" spans="3:11" x14ac:dyDescent="0.25">
      <c r="C15" s="119" t="s">
        <v>87</v>
      </c>
      <c r="D15" s="98">
        <v>1.1299999999999999</v>
      </c>
      <c r="E15" s="98">
        <f>E13/E16</f>
        <v>1.1643835616438356</v>
      </c>
      <c r="F15" s="98">
        <f>F13/F16</f>
        <v>1.3586206896551725</v>
      </c>
      <c r="G15" s="98">
        <f>ROUND(G13/G16,2)</f>
        <v>1.51</v>
      </c>
      <c r="H15" s="98">
        <f>ROUNDDOWN(H13/H16,2)</f>
        <v>5.17</v>
      </c>
      <c r="I15" s="98">
        <f>ROUND(I13/I16,2)</f>
        <v>1.19</v>
      </c>
      <c r="J15" s="98">
        <f>ROUND(J13/J16,2)</f>
        <v>1.55</v>
      </c>
    </row>
    <row r="16" spans="3:11" x14ac:dyDescent="0.25">
      <c r="C16" s="33" t="s">
        <v>11</v>
      </c>
      <c r="D16" s="32">
        <v>147</v>
      </c>
      <c r="E16" s="32">
        <v>146</v>
      </c>
      <c r="F16" s="32">
        <f>'(2) Non-GAAP Financial Measures'!E31</f>
        <v>145</v>
      </c>
      <c r="G16" s="32">
        <f>'(2) Non-GAAP Financial Measures'!F31</f>
        <v>144</v>
      </c>
      <c r="H16" s="32">
        <f>'(2) Non-GAAP Financial Measures'!G31</f>
        <v>145</v>
      </c>
      <c r="I16" s="32">
        <f>'(2) Non-GAAP Financial Measures'!H31</f>
        <v>144</v>
      </c>
      <c r="J16" s="32">
        <f>'(2) Non-GAAP Financial Measures'!I31</f>
        <v>144</v>
      </c>
    </row>
    <row r="18" spans="3:3" s="1" customFormat="1" x14ac:dyDescent="0.25">
      <c r="C18" s="205" t="s">
        <v>125</v>
      </c>
    </row>
    <row r="19" spans="3:3" x14ac:dyDescent="0.25">
      <c r="C19" s="88" t="s">
        <v>58</v>
      </c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1">
    <mergeCell ref="D5:J5"/>
  </mergeCells>
  <pageMargins left="0.7" right="0.7" top="0.75" bottom="0.75" header="0.3" footer="0.3"/>
  <pageSetup scale="74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H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72"/>
  <sheetViews>
    <sheetView showGridLines="0" zoomScale="90" zoomScaleNormal="90" zoomScaleSheetLayoutView="90" workbookViewId="0">
      <selection activeCell="G2" sqref="G2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9.140625" style="3" bestFit="1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63"/>
    </row>
    <row r="2" spans="2:14" ht="31.5" x14ac:dyDescent="0.5">
      <c r="B2" s="133" t="s">
        <v>26</v>
      </c>
      <c r="C2" s="133"/>
      <c r="D2" s="133"/>
      <c r="E2" s="133"/>
      <c r="F2" s="133"/>
      <c r="G2" s="133"/>
      <c r="H2" s="133"/>
      <c r="I2" s="133"/>
      <c r="J2" s="58"/>
      <c r="K2" s="58"/>
      <c r="L2" s="58"/>
    </row>
    <row r="3" spans="2:14" x14ac:dyDescent="0.25">
      <c r="B3" s="69"/>
      <c r="C3" s="70"/>
      <c r="D3" s="70"/>
      <c r="E3" s="70"/>
      <c r="F3" s="70"/>
      <c r="G3" s="70"/>
      <c r="H3" s="127"/>
      <c r="I3" s="71"/>
      <c r="J3" s="71"/>
      <c r="K3" s="71"/>
      <c r="L3" s="71"/>
      <c r="M3" s="69"/>
      <c r="N3" s="69"/>
    </row>
    <row r="4" spans="2:14" x14ac:dyDescent="0.25">
      <c r="B4" s="69"/>
      <c r="C4" s="70"/>
      <c r="D4" s="70"/>
      <c r="E4" s="70"/>
      <c r="F4" s="70"/>
      <c r="G4" s="70"/>
      <c r="H4" s="127"/>
      <c r="I4" s="71"/>
      <c r="J4" s="71"/>
      <c r="K4" s="71"/>
      <c r="L4" s="71"/>
      <c r="M4" s="69"/>
      <c r="N4" s="69"/>
    </row>
    <row r="5" spans="2:14" x14ac:dyDescent="0.25">
      <c r="B5" s="76"/>
      <c r="C5" s="211" t="str">
        <f>'(3) Seg Non GAAP OI Rec'!C5:G5</f>
        <v>Quarter Ended July 3, 2020</v>
      </c>
      <c r="D5" s="211"/>
      <c r="E5" s="211"/>
      <c r="F5" s="211"/>
      <c r="G5" s="211"/>
      <c r="H5" s="211"/>
      <c r="I5" s="71"/>
      <c r="J5" s="165"/>
      <c r="K5" s="71"/>
      <c r="L5" s="69"/>
      <c r="M5" s="69"/>
    </row>
    <row r="6" spans="2:14" x14ac:dyDescent="0.25">
      <c r="B6" s="76"/>
      <c r="C6" s="210" t="s">
        <v>3</v>
      </c>
      <c r="D6" s="210"/>
      <c r="E6" s="210"/>
      <c r="F6" s="210"/>
      <c r="G6" s="210"/>
      <c r="H6" s="210"/>
      <c r="I6" s="71"/>
      <c r="J6" s="71"/>
      <c r="K6" s="71"/>
      <c r="L6" s="69"/>
      <c r="M6" s="69"/>
    </row>
    <row r="7" spans="2:14" ht="26.25" x14ac:dyDescent="0.25">
      <c r="B7" s="76"/>
      <c r="C7" s="77" t="s">
        <v>7</v>
      </c>
      <c r="D7" s="145" t="s">
        <v>78</v>
      </c>
      <c r="E7" s="77" t="s">
        <v>61</v>
      </c>
      <c r="F7" s="77" t="s">
        <v>47</v>
      </c>
      <c r="G7" s="77" t="s">
        <v>121</v>
      </c>
      <c r="H7" s="77" t="s">
        <v>24</v>
      </c>
      <c r="I7" s="71"/>
      <c r="J7" s="71"/>
      <c r="K7" s="71"/>
      <c r="L7" s="69"/>
      <c r="M7" s="69"/>
    </row>
    <row r="8" spans="2:14" x14ac:dyDescent="0.25">
      <c r="B8" s="76" t="s">
        <v>31</v>
      </c>
      <c r="C8" s="99">
        <f>'(3) Seg Non GAAP OI Rec'!C8</f>
        <v>119</v>
      </c>
      <c r="D8" s="99">
        <f>'(3) Seg Non GAAP OI Rec'!D8</f>
        <v>1</v>
      </c>
      <c r="E8" s="99">
        <f>'(3) Seg Non GAAP OI Rec'!E8</f>
        <v>23</v>
      </c>
      <c r="F8" s="99">
        <f>'(3) Seg Non GAAP OI Rec'!F8</f>
        <v>0</v>
      </c>
      <c r="G8" s="99">
        <f>'(3) Seg Non GAAP OI Rec'!G8</f>
        <v>0</v>
      </c>
      <c r="H8" s="99">
        <f>SUM(C8:G8)</f>
        <v>143</v>
      </c>
      <c r="I8" s="71"/>
      <c r="J8" s="71"/>
      <c r="K8" s="71"/>
      <c r="L8" s="69"/>
      <c r="M8" s="69"/>
    </row>
    <row r="9" spans="2:14" x14ac:dyDescent="0.25">
      <c r="B9" s="76" t="s">
        <v>30</v>
      </c>
      <c r="C9" s="116">
        <f>'(3) Seg Non GAAP OI Rec'!C9</f>
        <v>78</v>
      </c>
      <c r="D9" s="116">
        <f>'(3) Seg Non GAAP OI Rec'!D9</f>
        <v>1</v>
      </c>
      <c r="E9" s="116">
        <f>'(3) Seg Non GAAP OI Rec'!E9</f>
        <v>19</v>
      </c>
      <c r="F9" s="116">
        <f>'(3) Seg Non GAAP OI Rec'!F9</f>
        <v>0</v>
      </c>
      <c r="G9" s="116">
        <f>'(3) Seg Non GAAP OI Rec'!G9</f>
        <v>0</v>
      </c>
      <c r="H9" s="116">
        <f>SUM(C9:G9)</f>
        <v>98</v>
      </c>
      <c r="I9" s="71"/>
      <c r="J9" s="71"/>
      <c r="K9" s="71"/>
      <c r="L9" s="69"/>
      <c r="M9" s="69"/>
    </row>
    <row r="10" spans="2:14" x14ac:dyDescent="0.25">
      <c r="B10" s="76" t="s">
        <v>29</v>
      </c>
      <c r="C10" s="116">
        <f>'(3) Seg Non GAAP OI Rec'!C10</f>
        <v>1</v>
      </c>
      <c r="D10" s="116">
        <f>'(3) Seg Non GAAP OI Rec'!D10</f>
        <v>0</v>
      </c>
      <c r="E10" s="116">
        <f>'(3) Seg Non GAAP OI Rec'!E10</f>
        <v>9</v>
      </c>
      <c r="F10" s="116">
        <f>'(3) Seg Non GAAP OI Rec'!F10</f>
        <v>0</v>
      </c>
      <c r="G10" s="116">
        <f>'(3) Seg Non GAAP OI Rec'!G10</f>
        <v>11</v>
      </c>
      <c r="H10" s="116">
        <f>SUM(C10:G10)</f>
        <v>21</v>
      </c>
      <c r="I10" s="71"/>
      <c r="J10" s="71"/>
      <c r="K10" s="71"/>
      <c r="L10" s="69"/>
      <c r="M10" s="69"/>
    </row>
    <row r="11" spans="2:14" x14ac:dyDescent="0.25">
      <c r="B11" s="76" t="s">
        <v>35</v>
      </c>
      <c r="C11" s="116">
        <f>'(3) Seg Non GAAP OI Rec'!C11</f>
        <v>51</v>
      </c>
      <c r="D11" s="116">
        <f>'(3) Seg Non GAAP OI Rec'!D11</f>
        <v>14</v>
      </c>
      <c r="E11" s="116">
        <v>0</v>
      </c>
      <c r="F11" s="116">
        <f>'(3) Seg Non GAAP OI Rec'!F11</f>
        <v>0</v>
      </c>
      <c r="G11" s="116">
        <f>'(3) Seg Non GAAP OI Rec'!G11</f>
        <v>0</v>
      </c>
      <c r="H11" s="116">
        <f>SUM(C11:G11)</f>
        <v>65</v>
      </c>
      <c r="I11" s="71"/>
      <c r="J11" s="71"/>
      <c r="K11" s="71"/>
      <c r="L11" s="69"/>
      <c r="M11" s="69"/>
    </row>
    <row r="12" spans="2:14" ht="15.75" thickBot="1" x14ac:dyDescent="0.3">
      <c r="B12" s="76" t="s">
        <v>13</v>
      </c>
      <c r="C12" s="101">
        <f t="shared" ref="C12:H12" si="0">SUM(C8:C11)</f>
        <v>249</v>
      </c>
      <c r="D12" s="101">
        <f t="shared" si="0"/>
        <v>16</v>
      </c>
      <c r="E12" s="101">
        <f t="shared" si="0"/>
        <v>51</v>
      </c>
      <c r="F12" s="101">
        <f t="shared" si="0"/>
        <v>0</v>
      </c>
      <c r="G12" s="101">
        <f t="shared" ref="G12" si="1">SUM(G8:G11)</f>
        <v>11</v>
      </c>
      <c r="H12" s="101">
        <f t="shared" si="0"/>
        <v>327</v>
      </c>
      <c r="I12" s="71"/>
      <c r="J12" s="71"/>
      <c r="K12" s="71"/>
      <c r="L12" s="69"/>
      <c r="M12" s="69"/>
    </row>
    <row r="13" spans="2:14" ht="15.75" thickTop="1" x14ac:dyDescent="0.25">
      <c r="B13" s="76"/>
      <c r="C13" s="125"/>
      <c r="D13" s="125"/>
      <c r="E13" s="125"/>
      <c r="F13" s="125"/>
      <c r="G13" s="125"/>
      <c r="H13" s="71"/>
      <c r="I13" s="71"/>
      <c r="J13" s="71"/>
      <c r="K13" s="69"/>
      <c r="L13" s="69"/>
    </row>
    <row r="14" spans="2:14" x14ac:dyDescent="0.25">
      <c r="B14" s="76"/>
      <c r="C14" s="211" t="s">
        <v>119</v>
      </c>
      <c r="D14" s="211"/>
      <c r="E14" s="211"/>
      <c r="F14" s="211"/>
      <c r="G14" s="211"/>
      <c r="H14" s="71"/>
      <c r="I14" s="71"/>
      <c r="J14" s="71"/>
      <c r="K14" s="69"/>
      <c r="L14" s="69"/>
    </row>
    <row r="15" spans="2:14" x14ac:dyDescent="0.25">
      <c r="B15" s="76"/>
      <c r="C15" s="210" t="s">
        <v>3</v>
      </c>
      <c r="D15" s="210"/>
      <c r="E15" s="210"/>
      <c r="F15" s="210"/>
      <c r="G15" s="210"/>
      <c r="H15" s="71"/>
      <c r="I15" s="71"/>
      <c r="J15" s="71"/>
      <c r="K15" s="69"/>
      <c r="L15" s="69"/>
    </row>
    <row r="16" spans="2:14" ht="26.25" x14ac:dyDescent="0.25">
      <c r="B16" s="76"/>
      <c r="C16" s="77" t="s">
        <v>12</v>
      </c>
      <c r="D16" s="145" t="s">
        <v>78</v>
      </c>
      <c r="E16" s="77" t="s">
        <v>61</v>
      </c>
      <c r="F16" s="77" t="s">
        <v>47</v>
      </c>
      <c r="G16" s="77" t="s">
        <v>32</v>
      </c>
      <c r="H16" s="71"/>
      <c r="I16" s="71"/>
      <c r="J16" s="71"/>
      <c r="K16" s="69"/>
      <c r="L16" s="69"/>
    </row>
    <row r="17" spans="2:14" x14ac:dyDescent="0.25">
      <c r="B17" s="76" t="s">
        <v>31</v>
      </c>
      <c r="C17" s="99">
        <v>95</v>
      </c>
      <c r="D17" s="99">
        <v>0</v>
      </c>
      <c r="E17" s="99">
        <v>21</v>
      </c>
      <c r="F17" s="99">
        <v>0</v>
      </c>
      <c r="G17" s="99">
        <v>116</v>
      </c>
      <c r="H17" s="71"/>
      <c r="I17" s="71"/>
      <c r="J17" s="71"/>
      <c r="K17" s="69"/>
      <c r="L17" s="69"/>
    </row>
    <row r="18" spans="2:14" x14ac:dyDescent="0.25">
      <c r="B18" s="76" t="s">
        <v>30</v>
      </c>
      <c r="C18" s="116">
        <v>59</v>
      </c>
      <c r="D18" s="116">
        <v>0</v>
      </c>
      <c r="E18" s="116">
        <v>12</v>
      </c>
      <c r="F18" s="116">
        <v>0</v>
      </c>
      <c r="G18" s="116">
        <v>71</v>
      </c>
      <c r="H18" s="71"/>
      <c r="I18" s="71"/>
      <c r="J18" s="71"/>
      <c r="K18" s="69"/>
      <c r="L18" s="69"/>
    </row>
    <row r="19" spans="2:14" x14ac:dyDescent="0.25">
      <c r="B19" s="76" t="s">
        <v>29</v>
      </c>
      <c r="C19" s="116">
        <v>73</v>
      </c>
      <c r="D19" s="116">
        <v>0</v>
      </c>
      <c r="E19" s="116">
        <v>9</v>
      </c>
      <c r="F19" s="116">
        <v>0</v>
      </c>
      <c r="G19" s="116">
        <v>82</v>
      </c>
      <c r="H19" s="71"/>
      <c r="I19" s="71"/>
      <c r="J19" s="71"/>
      <c r="K19" s="69"/>
      <c r="L19" s="69"/>
    </row>
    <row r="20" spans="2:14" x14ac:dyDescent="0.25">
      <c r="B20" s="76" t="s">
        <v>35</v>
      </c>
      <c r="C20" s="116">
        <v>-35</v>
      </c>
      <c r="D20" s="116">
        <v>12</v>
      </c>
      <c r="E20" s="116">
        <v>0</v>
      </c>
      <c r="F20" s="116">
        <v>0</v>
      </c>
      <c r="G20" s="116">
        <v>-23</v>
      </c>
      <c r="H20" s="71"/>
      <c r="I20" s="71"/>
      <c r="J20" s="71"/>
      <c r="K20" s="69"/>
      <c r="L20" s="69"/>
    </row>
    <row r="21" spans="2:14" ht="15.75" thickBot="1" x14ac:dyDescent="0.3">
      <c r="B21" s="76" t="s">
        <v>13</v>
      </c>
      <c r="C21" s="101">
        <f t="shared" ref="C21:G21" si="2">SUM(C17:C20)</f>
        <v>192</v>
      </c>
      <c r="D21" s="101">
        <f t="shared" si="2"/>
        <v>12</v>
      </c>
      <c r="E21" s="101">
        <f t="shared" si="2"/>
        <v>42</v>
      </c>
      <c r="F21" s="101">
        <f t="shared" si="2"/>
        <v>0</v>
      </c>
      <c r="G21" s="101">
        <f t="shared" si="2"/>
        <v>246</v>
      </c>
      <c r="H21" s="71"/>
      <c r="I21" s="71"/>
      <c r="J21" s="71"/>
      <c r="K21" s="69"/>
      <c r="L21" s="69"/>
    </row>
    <row r="22" spans="2:14" ht="15.75" thickTop="1" x14ac:dyDescent="0.25">
      <c r="B22" s="69"/>
      <c r="C22" s="70"/>
      <c r="D22" s="70"/>
      <c r="E22" s="70"/>
      <c r="F22" s="70"/>
      <c r="G22" s="70"/>
      <c r="H22" s="127"/>
      <c r="I22" s="71"/>
      <c r="J22" s="71"/>
      <c r="K22" s="71"/>
      <c r="L22" s="71"/>
      <c r="M22" s="69"/>
      <c r="N22" s="69"/>
    </row>
    <row r="23" spans="2:14" x14ac:dyDescent="0.25">
      <c r="B23" s="76"/>
      <c r="C23" s="211" t="s">
        <v>76</v>
      </c>
      <c r="D23" s="211"/>
      <c r="E23" s="211"/>
      <c r="F23" s="211"/>
      <c r="G23" s="211"/>
      <c r="H23" s="71"/>
      <c r="I23" s="71"/>
      <c r="J23" s="71"/>
      <c r="K23" s="71"/>
      <c r="L23" s="69"/>
      <c r="M23" s="69"/>
    </row>
    <row r="24" spans="2:14" x14ac:dyDescent="0.25">
      <c r="B24" s="76"/>
      <c r="C24" s="210" t="s">
        <v>3</v>
      </c>
      <c r="D24" s="210"/>
      <c r="E24" s="210"/>
      <c r="F24" s="210"/>
      <c r="G24" s="210"/>
      <c r="H24" s="71"/>
      <c r="I24" s="71"/>
      <c r="J24" s="71"/>
      <c r="K24" s="71"/>
      <c r="L24" s="69"/>
      <c r="M24" s="69"/>
    </row>
    <row r="25" spans="2:14" ht="26.25" x14ac:dyDescent="0.25">
      <c r="B25" s="76"/>
      <c r="C25" s="77" t="s">
        <v>12</v>
      </c>
      <c r="D25" s="145" t="s">
        <v>78</v>
      </c>
      <c r="E25" s="77" t="s">
        <v>61</v>
      </c>
      <c r="F25" s="77" t="s">
        <v>47</v>
      </c>
      <c r="G25" s="77" t="s">
        <v>32</v>
      </c>
      <c r="H25" s="71"/>
      <c r="I25" s="71"/>
      <c r="J25" s="71"/>
      <c r="K25" s="71"/>
      <c r="L25" s="69"/>
      <c r="M25" s="69"/>
    </row>
    <row r="26" spans="2:14" x14ac:dyDescent="0.25">
      <c r="B26" s="109" t="s">
        <v>81</v>
      </c>
      <c r="C26" s="99">
        <v>471</v>
      </c>
      <c r="D26" s="99">
        <v>0</v>
      </c>
      <c r="E26" s="99">
        <f>E35+E44+E53+E62</f>
        <v>64</v>
      </c>
      <c r="F26" s="99">
        <v>0</v>
      </c>
      <c r="G26" s="99">
        <f>SUM(C26:F26)</f>
        <v>535</v>
      </c>
      <c r="H26" s="71"/>
      <c r="I26" s="71"/>
      <c r="J26" s="71"/>
      <c r="K26" s="71"/>
      <c r="L26" s="69"/>
      <c r="M26" s="69"/>
    </row>
    <row r="27" spans="2:14" x14ac:dyDescent="0.25">
      <c r="B27" s="109" t="s">
        <v>82</v>
      </c>
      <c r="C27" s="116">
        <v>231</v>
      </c>
      <c r="D27" s="116">
        <v>0</v>
      </c>
      <c r="E27" s="116">
        <f>E36+E45+E54+E63</f>
        <v>63</v>
      </c>
      <c r="F27" s="116">
        <v>11</v>
      </c>
      <c r="G27" s="116">
        <f>SUM(C27:F27)</f>
        <v>305</v>
      </c>
      <c r="H27" s="71"/>
      <c r="I27" s="71"/>
      <c r="J27" s="71"/>
      <c r="K27" s="71"/>
      <c r="L27" s="69"/>
      <c r="M27" s="69"/>
    </row>
    <row r="28" spans="2:14" x14ac:dyDescent="0.25">
      <c r="B28" s="76" t="s">
        <v>29</v>
      </c>
      <c r="C28" s="116">
        <v>242</v>
      </c>
      <c r="D28" s="116">
        <v>0</v>
      </c>
      <c r="E28" s="116">
        <f>E37+E46+E55+E64</f>
        <v>44</v>
      </c>
      <c r="F28" s="116">
        <v>0</v>
      </c>
      <c r="G28" s="116">
        <v>286</v>
      </c>
      <c r="H28" s="71"/>
      <c r="I28" s="71"/>
      <c r="J28" s="71"/>
      <c r="K28" s="71"/>
      <c r="L28" s="69"/>
      <c r="M28" s="69"/>
    </row>
    <row r="29" spans="2:14" x14ac:dyDescent="0.25">
      <c r="B29" s="76" t="s">
        <v>35</v>
      </c>
      <c r="C29" s="116">
        <v>-32</v>
      </c>
      <c r="D29" s="116">
        <v>5</v>
      </c>
      <c r="E29" s="116">
        <v>0</v>
      </c>
      <c r="F29" s="116">
        <v>0</v>
      </c>
      <c r="G29" s="116">
        <v>-27</v>
      </c>
      <c r="H29" s="71"/>
      <c r="I29" s="71"/>
      <c r="J29" s="71"/>
      <c r="K29" s="71"/>
      <c r="L29" s="69"/>
      <c r="M29" s="69"/>
    </row>
    <row r="30" spans="2:14" ht="15.75" thickBot="1" x14ac:dyDescent="0.3">
      <c r="B30" s="76" t="s">
        <v>13</v>
      </c>
      <c r="C30" s="101">
        <f t="shared" ref="C30:G30" si="3">SUM(C26:C29)</f>
        <v>912</v>
      </c>
      <c r="D30" s="101">
        <f t="shared" si="3"/>
        <v>5</v>
      </c>
      <c r="E30" s="101">
        <f t="shared" si="3"/>
        <v>171</v>
      </c>
      <c r="F30" s="101">
        <f t="shared" si="3"/>
        <v>11</v>
      </c>
      <c r="G30" s="101">
        <f t="shared" si="3"/>
        <v>1099</v>
      </c>
      <c r="H30" s="71"/>
      <c r="I30" s="71"/>
      <c r="J30" s="71"/>
      <c r="K30" s="71"/>
      <c r="L30" s="69"/>
      <c r="M30" s="69"/>
    </row>
    <row r="31" spans="2:14" ht="15.75" thickTop="1" x14ac:dyDescent="0.25">
      <c r="B31" s="69"/>
      <c r="C31" s="70"/>
      <c r="D31" s="70"/>
      <c r="E31" s="70"/>
      <c r="F31" s="70"/>
      <c r="G31" s="127"/>
      <c r="H31" s="71"/>
      <c r="I31" s="71"/>
      <c r="J31" s="71"/>
      <c r="K31" s="71"/>
      <c r="L31" s="69"/>
      <c r="M31" s="69"/>
    </row>
    <row r="32" spans="2:14" x14ac:dyDescent="0.25">
      <c r="B32" s="76"/>
      <c r="C32" s="211" t="s">
        <v>75</v>
      </c>
      <c r="D32" s="211"/>
      <c r="E32" s="211"/>
      <c r="F32" s="211"/>
      <c r="G32" s="211"/>
      <c r="H32" s="71"/>
      <c r="I32" s="71"/>
      <c r="J32" s="71"/>
      <c r="K32" s="71"/>
      <c r="L32" s="69"/>
      <c r="M32" s="69"/>
    </row>
    <row r="33" spans="2:13" x14ac:dyDescent="0.25">
      <c r="B33" s="76"/>
      <c r="C33" s="210" t="s">
        <v>3</v>
      </c>
      <c r="D33" s="210"/>
      <c r="E33" s="210"/>
      <c r="F33" s="210"/>
      <c r="G33" s="210"/>
      <c r="H33" s="71"/>
      <c r="I33" s="71"/>
      <c r="J33" s="71"/>
      <c r="K33" s="71"/>
      <c r="L33" s="69"/>
      <c r="M33" s="69"/>
    </row>
    <row r="34" spans="2:13" ht="26.25" x14ac:dyDescent="0.25">
      <c r="B34" s="76"/>
      <c r="C34" s="77" t="s">
        <v>12</v>
      </c>
      <c r="D34" s="145" t="s">
        <v>78</v>
      </c>
      <c r="E34" s="77" t="s">
        <v>61</v>
      </c>
      <c r="F34" s="77" t="s">
        <v>47</v>
      </c>
      <c r="G34" s="77" t="s">
        <v>32</v>
      </c>
      <c r="H34" s="71"/>
      <c r="I34" s="71"/>
      <c r="J34" s="71"/>
      <c r="K34" s="71"/>
      <c r="L34" s="69"/>
      <c r="M34" s="69"/>
    </row>
    <row r="35" spans="2:13" x14ac:dyDescent="0.25">
      <c r="B35" s="109" t="s">
        <v>81</v>
      </c>
      <c r="C35" s="99">
        <v>147</v>
      </c>
      <c r="D35" s="99">
        <v>0</v>
      </c>
      <c r="E35" s="99">
        <v>16</v>
      </c>
      <c r="F35" s="99">
        <v>0</v>
      </c>
      <c r="G35" s="99">
        <f>SUM(C35:F35)</f>
        <v>163</v>
      </c>
      <c r="H35" s="71"/>
      <c r="I35" s="71"/>
      <c r="J35" s="71"/>
      <c r="K35" s="71"/>
      <c r="L35" s="69"/>
      <c r="M35" s="69"/>
    </row>
    <row r="36" spans="2:13" x14ac:dyDescent="0.25">
      <c r="B36" s="109" t="s">
        <v>82</v>
      </c>
      <c r="C36" s="116">
        <v>74</v>
      </c>
      <c r="D36" s="116">
        <v>0</v>
      </c>
      <c r="E36" s="116">
        <v>16</v>
      </c>
      <c r="F36" s="116">
        <v>3</v>
      </c>
      <c r="G36" s="116">
        <f>SUM(C36:F36)</f>
        <v>93</v>
      </c>
      <c r="H36" s="71"/>
      <c r="I36" s="71"/>
      <c r="J36" s="71"/>
      <c r="K36" s="71"/>
      <c r="L36" s="69"/>
      <c r="M36" s="69"/>
    </row>
    <row r="37" spans="2:13" x14ac:dyDescent="0.25">
      <c r="B37" s="76" t="s">
        <v>29</v>
      </c>
      <c r="C37" s="116">
        <v>73</v>
      </c>
      <c r="D37" s="116">
        <v>0</v>
      </c>
      <c r="E37" s="116">
        <v>11</v>
      </c>
      <c r="F37" s="116">
        <v>0</v>
      </c>
      <c r="G37" s="116">
        <v>84</v>
      </c>
      <c r="H37" s="71"/>
      <c r="I37" s="71"/>
      <c r="J37" s="71"/>
      <c r="K37" s="71"/>
      <c r="L37" s="69"/>
      <c r="M37" s="69"/>
    </row>
    <row r="38" spans="2:13" x14ac:dyDescent="0.25">
      <c r="B38" s="76" t="s">
        <v>35</v>
      </c>
      <c r="C38" s="116">
        <v>-33</v>
      </c>
      <c r="D38" s="116">
        <v>2</v>
      </c>
      <c r="E38" s="116">
        <v>0</v>
      </c>
      <c r="F38" s="116">
        <v>0</v>
      </c>
      <c r="G38" s="116">
        <v>-31</v>
      </c>
      <c r="H38" s="71"/>
      <c r="I38" s="71"/>
      <c r="J38" s="71"/>
      <c r="K38" s="71"/>
      <c r="L38" s="69"/>
      <c r="M38" s="69"/>
    </row>
    <row r="39" spans="2:13" ht="15.75" thickBot="1" x14ac:dyDescent="0.3">
      <c r="B39" s="76" t="s">
        <v>13</v>
      </c>
      <c r="C39" s="101">
        <f t="shared" ref="C39:G39" si="4">SUM(C35:C38)</f>
        <v>261</v>
      </c>
      <c r="D39" s="101">
        <f t="shared" si="4"/>
        <v>2</v>
      </c>
      <c r="E39" s="101">
        <f t="shared" si="4"/>
        <v>43</v>
      </c>
      <c r="F39" s="101">
        <f t="shared" si="4"/>
        <v>3</v>
      </c>
      <c r="G39" s="101">
        <f t="shared" si="4"/>
        <v>309</v>
      </c>
      <c r="H39" s="71"/>
      <c r="I39" s="71"/>
      <c r="J39" s="71"/>
      <c r="K39" s="71"/>
      <c r="L39" s="69"/>
      <c r="M39" s="69"/>
    </row>
    <row r="40" spans="2:13" ht="15.75" thickTop="1" x14ac:dyDescent="0.25">
      <c r="B40" s="69"/>
      <c r="C40" s="70"/>
      <c r="D40" s="70"/>
      <c r="E40" s="70"/>
      <c r="F40" s="70"/>
      <c r="G40" s="127"/>
      <c r="H40" s="71"/>
      <c r="I40" s="71"/>
      <c r="J40" s="71"/>
      <c r="K40" s="71"/>
      <c r="L40" s="69"/>
      <c r="M40" s="69"/>
    </row>
    <row r="41" spans="2:13" x14ac:dyDescent="0.25">
      <c r="B41" s="76"/>
      <c r="C41" s="211" t="s">
        <v>71</v>
      </c>
      <c r="D41" s="211"/>
      <c r="E41" s="211"/>
      <c r="F41" s="211"/>
      <c r="G41" s="211"/>
      <c r="H41" s="71"/>
      <c r="I41" s="71"/>
      <c r="J41" s="71"/>
      <c r="K41" s="71"/>
      <c r="L41" s="69"/>
      <c r="M41" s="69"/>
    </row>
    <row r="42" spans="2:13" x14ac:dyDescent="0.25">
      <c r="B42" s="76"/>
      <c r="C42" s="210" t="s">
        <v>3</v>
      </c>
      <c r="D42" s="210"/>
      <c r="E42" s="210"/>
      <c r="F42" s="210"/>
      <c r="G42" s="210"/>
      <c r="H42" s="71"/>
      <c r="I42" s="71"/>
      <c r="J42" s="71"/>
      <c r="K42" s="71"/>
      <c r="L42" s="69"/>
      <c r="M42" s="69"/>
    </row>
    <row r="43" spans="2:13" ht="26.25" x14ac:dyDescent="0.25">
      <c r="B43" s="76"/>
      <c r="C43" s="77" t="s">
        <v>12</v>
      </c>
      <c r="D43" s="77" t="s">
        <v>78</v>
      </c>
      <c r="E43" s="77" t="s">
        <v>61</v>
      </c>
      <c r="F43" s="77" t="s">
        <v>47</v>
      </c>
      <c r="G43" s="77" t="s">
        <v>32</v>
      </c>
      <c r="H43" s="71"/>
      <c r="I43" s="71"/>
      <c r="J43" s="71"/>
      <c r="K43" s="69"/>
      <c r="L43" s="69"/>
    </row>
    <row r="44" spans="2:13" x14ac:dyDescent="0.25">
      <c r="B44" s="109" t="s">
        <v>81</v>
      </c>
      <c r="C44" s="99">
        <v>107</v>
      </c>
      <c r="D44" s="99">
        <v>0</v>
      </c>
      <c r="E44" s="99">
        <v>16</v>
      </c>
      <c r="F44" s="99">
        <v>0</v>
      </c>
      <c r="G44" s="99">
        <f>SUM(C44:F44)</f>
        <v>123</v>
      </c>
      <c r="H44" s="71"/>
      <c r="I44" s="71"/>
      <c r="J44" s="71"/>
      <c r="K44" s="69"/>
      <c r="L44" s="69"/>
    </row>
    <row r="45" spans="2:13" x14ac:dyDescent="0.25">
      <c r="B45" s="109" t="s">
        <v>82</v>
      </c>
      <c r="C45" s="116">
        <v>43</v>
      </c>
      <c r="D45" s="116">
        <v>0</v>
      </c>
      <c r="E45" s="116">
        <v>15</v>
      </c>
      <c r="F45" s="116">
        <v>3</v>
      </c>
      <c r="G45" s="116">
        <f>SUM(C45:F45)</f>
        <v>61</v>
      </c>
      <c r="H45" s="71"/>
      <c r="I45" s="71"/>
      <c r="J45" s="71"/>
      <c r="K45" s="69"/>
      <c r="L45" s="69"/>
    </row>
    <row r="46" spans="2:13" x14ac:dyDescent="0.25">
      <c r="B46" s="76" t="s">
        <v>29</v>
      </c>
      <c r="C46" s="116">
        <v>63</v>
      </c>
      <c r="D46" s="116">
        <v>0</v>
      </c>
      <c r="E46" s="116">
        <v>12</v>
      </c>
      <c r="F46" s="116">
        <v>0</v>
      </c>
      <c r="G46" s="116">
        <v>75</v>
      </c>
      <c r="H46" s="71"/>
      <c r="I46" s="71"/>
      <c r="J46" s="71"/>
      <c r="K46" s="69"/>
      <c r="L46" s="69"/>
    </row>
    <row r="47" spans="2:13" x14ac:dyDescent="0.25">
      <c r="B47" s="76" t="s">
        <v>35</v>
      </c>
      <c r="C47" s="116">
        <v>36</v>
      </c>
      <c r="D47" s="116">
        <v>0</v>
      </c>
      <c r="E47" s="116">
        <v>0</v>
      </c>
      <c r="F47" s="116">
        <v>0</v>
      </c>
      <c r="G47" s="116">
        <v>36</v>
      </c>
      <c r="H47" s="71"/>
      <c r="I47" s="71"/>
      <c r="J47" s="71"/>
      <c r="K47" s="69"/>
      <c r="L47" s="69"/>
    </row>
    <row r="48" spans="2:13" ht="15.75" thickBot="1" x14ac:dyDescent="0.3">
      <c r="B48" s="76" t="s">
        <v>13</v>
      </c>
      <c r="C48" s="101">
        <f t="shared" ref="C48:G48" si="5">SUM(C44:C47)</f>
        <v>249</v>
      </c>
      <c r="D48" s="101">
        <f t="shared" si="5"/>
        <v>0</v>
      </c>
      <c r="E48" s="101">
        <f t="shared" si="5"/>
        <v>43</v>
      </c>
      <c r="F48" s="101">
        <f t="shared" si="5"/>
        <v>3</v>
      </c>
      <c r="G48" s="101">
        <f t="shared" si="5"/>
        <v>295</v>
      </c>
      <c r="H48" s="71"/>
      <c r="I48" s="71"/>
      <c r="J48" s="71"/>
      <c r="K48" s="69"/>
      <c r="L48" s="69"/>
    </row>
    <row r="49" spans="2:13" ht="15.75" thickTop="1" x14ac:dyDescent="0.25">
      <c r="B49" s="69"/>
      <c r="C49" s="70"/>
      <c r="D49" s="70"/>
      <c r="E49" s="70"/>
      <c r="F49" s="70"/>
      <c r="G49" s="127"/>
      <c r="H49" s="71"/>
      <c r="I49" s="71"/>
      <c r="J49" s="71"/>
      <c r="K49" s="71"/>
      <c r="L49" s="69"/>
      <c r="M49" s="69"/>
    </row>
    <row r="50" spans="2:13" x14ac:dyDescent="0.25">
      <c r="B50" s="76"/>
      <c r="C50" s="211" t="s">
        <v>67</v>
      </c>
      <c r="D50" s="211"/>
      <c r="E50" s="211"/>
      <c r="F50" s="211"/>
      <c r="G50" s="211"/>
      <c r="H50" s="71"/>
      <c r="I50" s="71"/>
      <c r="J50" s="71"/>
      <c r="K50" s="71"/>
      <c r="L50" s="69"/>
      <c r="M50" s="69"/>
    </row>
    <row r="51" spans="2:13" x14ac:dyDescent="0.25">
      <c r="B51" s="76"/>
      <c r="C51" s="210" t="s">
        <v>3</v>
      </c>
      <c r="D51" s="210"/>
      <c r="E51" s="210"/>
      <c r="F51" s="210"/>
      <c r="G51" s="210"/>
      <c r="H51" s="71"/>
      <c r="I51" s="71"/>
      <c r="J51" s="71"/>
      <c r="K51" s="71"/>
      <c r="L51" s="69"/>
      <c r="M51" s="69"/>
    </row>
    <row r="52" spans="2:13" ht="26.25" x14ac:dyDescent="0.25">
      <c r="B52" s="76"/>
      <c r="C52" s="77" t="s">
        <v>12</v>
      </c>
      <c r="D52" s="77" t="s">
        <v>78</v>
      </c>
      <c r="E52" s="77" t="s">
        <v>61</v>
      </c>
      <c r="F52" s="77" t="s">
        <v>47</v>
      </c>
      <c r="G52" s="77" t="s">
        <v>32</v>
      </c>
      <c r="H52" s="71"/>
      <c r="I52" s="71"/>
      <c r="J52" s="71"/>
      <c r="K52" s="69"/>
      <c r="L52" s="69"/>
    </row>
    <row r="53" spans="2:13" x14ac:dyDescent="0.25">
      <c r="B53" s="109" t="s">
        <v>81</v>
      </c>
      <c r="C53" s="99">
        <v>113</v>
      </c>
      <c r="D53" s="99">
        <v>0</v>
      </c>
      <c r="E53" s="99">
        <v>16</v>
      </c>
      <c r="F53" s="99">
        <v>0</v>
      </c>
      <c r="G53" s="99">
        <f>SUM(C53:F53)</f>
        <v>129</v>
      </c>
      <c r="H53" s="71"/>
      <c r="I53" s="71"/>
      <c r="J53" s="71"/>
      <c r="K53" s="69"/>
      <c r="L53" s="69"/>
    </row>
    <row r="54" spans="2:13" x14ac:dyDescent="0.25">
      <c r="B54" s="109" t="s">
        <v>82</v>
      </c>
      <c r="C54" s="116">
        <v>56</v>
      </c>
      <c r="D54" s="116">
        <v>0</v>
      </c>
      <c r="E54" s="116">
        <v>16</v>
      </c>
      <c r="F54" s="116">
        <v>2</v>
      </c>
      <c r="G54" s="116">
        <f>SUM(C54:F54)</f>
        <v>74</v>
      </c>
      <c r="H54" s="71"/>
      <c r="I54" s="71"/>
      <c r="J54" s="71"/>
      <c r="K54" s="69"/>
      <c r="L54" s="69"/>
    </row>
    <row r="55" spans="2:13" x14ac:dyDescent="0.25">
      <c r="B55" s="76" t="s">
        <v>29</v>
      </c>
      <c r="C55" s="116">
        <v>61</v>
      </c>
      <c r="D55" s="116">
        <v>0</v>
      </c>
      <c r="E55" s="116">
        <v>11</v>
      </c>
      <c r="F55" s="116">
        <v>0</v>
      </c>
      <c r="G55" s="116">
        <f>SUM(C55:F55)</f>
        <v>72</v>
      </c>
      <c r="H55" s="71"/>
      <c r="I55" s="71"/>
      <c r="J55" s="71"/>
      <c r="K55" s="69"/>
      <c r="L55" s="69"/>
    </row>
    <row r="56" spans="2:13" x14ac:dyDescent="0.25">
      <c r="B56" s="76" t="s">
        <v>35</v>
      </c>
      <c r="C56" s="116">
        <v>-20</v>
      </c>
      <c r="D56" s="116">
        <v>1</v>
      </c>
      <c r="E56" s="116">
        <v>0</v>
      </c>
      <c r="F56" s="116">
        <v>0</v>
      </c>
      <c r="G56" s="116">
        <f>SUM(C56:F56)</f>
        <v>-19</v>
      </c>
      <c r="H56" s="71"/>
      <c r="I56" s="71"/>
      <c r="J56" s="71"/>
      <c r="K56" s="69"/>
      <c r="L56" s="69"/>
    </row>
    <row r="57" spans="2:13" ht="15.75" thickBot="1" x14ac:dyDescent="0.3">
      <c r="B57" s="76" t="s">
        <v>13</v>
      </c>
      <c r="C57" s="101">
        <f t="shared" ref="C57:G57" si="6">SUM(C53:C56)</f>
        <v>210</v>
      </c>
      <c r="D57" s="101">
        <f t="shared" si="6"/>
        <v>1</v>
      </c>
      <c r="E57" s="101">
        <f t="shared" si="6"/>
        <v>43</v>
      </c>
      <c r="F57" s="101">
        <f t="shared" si="6"/>
        <v>2</v>
      </c>
      <c r="G57" s="101">
        <f t="shared" si="6"/>
        <v>256</v>
      </c>
      <c r="H57" s="71"/>
      <c r="I57" s="71"/>
      <c r="J57" s="71"/>
      <c r="K57" s="69"/>
      <c r="L57" s="69"/>
    </row>
    <row r="58" spans="2:13" ht="15.75" thickTop="1" x14ac:dyDescent="0.25">
      <c r="B58" s="76"/>
      <c r="C58" s="125"/>
      <c r="D58" s="125"/>
      <c r="E58" s="125"/>
      <c r="F58" s="125"/>
      <c r="G58" s="125"/>
      <c r="H58" s="71"/>
      <c r="I58" s="71"/>
      <c r="J58" s="71"/>
      <c r="K58" s="69"/>
      <c r="L58" s="69"/>
    </row>
    <row r="59" spans="2:13" x14ac:dyDescent="0.25">
      <c r="B59" s="76"/>
      <c r="C59" s="211" t="s">
        <v>57</v>
      </c>
      <c r="D59" s="211"/>
      <c r="E59" s="211"/>
      <c r="F59" s="211"/>
      <c r="G59" s="211"/>
      <c r="H59" s="71"/>
      <c r="I59" s="71"/>
      <c r="J59" s="71"/>
      <c r="K59" s="71"/>
      <c r="L59" s="69"/>
      <c r="M59" s="69"/>
    </row>
    <row r="60" spans="2:13" x14ac:dyDescent="0.25">
      <c r="B60" s="76"/>
      <c r="C60" s="210" t="s">
        <v>3</v>
      </c>
      <c r="D60" s="210"/>
      <c r="E60" s="210"/>
      <c r="F60" s="210"/>
      <c r="G60" s="210"/>
      <c r="H60" s="71"/>
      <c r="I60" s="71"/>
      <c r="J60" s="71"/>
      <c r="K60" s="71"/>
      <c r="L60" s="69"/>
      <c r="M60" s="69"/>
    </row>
    <row r="61" spans="2:13" ht="26.25" x14ac:dyDescent="0.25">
      <c r="B61" s="76"/>
      <c r="C61" s="77" t="s">
        <v>12</v>
      </c>
      <c r="D61" s="77" t="s">
        <v>78</v>
      </c>
      <c r="E61" s="77" t="s">
        <v>61</v>
      </c>
      <c r="F61" s="77" t="s">
        <v>47</v>
      </c>
      <c r="G61" s="77" t="s">
        <v>32</v>
      </c>
      <c r="H61" s="71"/>
      <c r="I61" s="71"/>
      <c r="J61" s="71"/>
      <c r="K61" s="69"/>
      <c r="L61" s="69"/>
    </row>
    <row r="62" spans="2:13" x14ac:dyDescent="0.25">
      <c r="B62" s="109" t="s">
        <v>81</v>
      </c>
      <c r="C62" s="99">
        <v>104</v>
      </c>
      <c r="D62" s="99">
        <v>0</v>
      </c>
      <c r="E62" s="99">
        <v>16</v>
      </c>
      <c r="F62" s="99">
        <v>0</v>
      </c>
      <c r="G62" s="99">
        <v>120</v>
      </c>
      <c r="H62" s="71"/>
      <c r="I62" s="71"/>
      <c r="J62" s="71"/>
      <c r="K62" s="69"/>
      <c r="L62" s="69"/>
    </row>
    <row r="63" spans="2:13" x14ac:dyDescent="0.25">
      <c r="B63" s="109" t="s">
        <v>82</v>
      </c>
      <c r="C63" s="116">
        <v>58</v>
      </c>
      <c r="D63" s="116">
        <v>0</v>
      </c>
      <c r="E63" s="116">
        <v>16</v>
      </c>
      <c r="F63" s="116">
        <v>3</v>
      </c>
      <c r="G63" s="116">
        <v>77</v>
      </c>
      <c r="H63" s="71"/>
      <c r="I63" s="71"/>
      <c r="J63" s="71"/>
      <c r="K63" s="69"/>
      <c r="L63" s="69"/>
    </row>
    <row r="64" spans="2:13" x14ac:dyDescent="0.25">
      <c r="B64" s="76" t="s">
        <v>29</v>
      </c>
      <c r="C64" s="116">
        <v>45</v>
      </c>
      <c r="D64" s="116">
        <v>0</v>
      </c>
      <c r="E64" s="116">
        <v>10</v>
      </c>
      <c r="F64" s="116">
        <v>0</v>
      </c>
      <c r="G64" s="116">
        <v>55</v>
      </c>
      <c r="H64" s="71"/>
      <c r="I64" s="71"/>
      <c r="J64" s="71"/>
      <c r="K64" s="69"/>
      <c r="L64" s="69"/>
    </row>
    <row r="65" spans="2:14" x14ac:dyDescent="0.25">
      <c r="B65" s="76" t="s">
        <v>35</v>
      </c>
      <c r="C65" s="116">
        <v>-15</v>
      </c>
      <c r="D65" s="116">
        <v>2</v>
      </c>
      <c r="E65" s="116">
        <v>0</v>
      </c>
      <c r="F65" s="116">
        <v>0</v>
      </c>
      <c r="G65" s="116">
        <v>-13</v>
      </c>
      <c r="H65" s="71"/>
      <c r="I65" s="71"/>
      <c r="J65" s="71"/>
      <c r="K65" s="69"/>
      <c r="L65" s="69"/>
    </row>
    <row r="66" spans="2:14" ht="15.75" thickBot="1" x14ac:dyDescent="0.3">
      <c r="B66" s="76" t="s">
        <v>13</v>
      </c>
      <c r="C66" s="101">
        <f t="shared" ref="C66:F66" si="7">SUM(C62:C65)</f>
        <v>192</v>
      </c>
      <c r="D66" s="101">
        <f t="shared" si="7"/>
        <v>2</v>
      </c>
      <c r="E66" s="101">
        <f t="shared" si="7"/>
        <v>42</v>
      </c>
      <c r="F66" s="101">
        <f t="shared" si="7"/>
        <v>3</v>
      </c>
      <c r="G66" s="101">
        <f t="shared" ref="G66" si="8">SUM(G62:G65)</f>
        <v>239</v>
      </c>
      <c r="H66" s="71"/>
      <c r="I66" s="71"/>
      <c r="J66" s="71"/>
      <c r="K66" s="69"/>
      <c r="L66" s="69"/>
    </row>
    <row r="67" spans="2:14" ht="15.75" thickTop="1" x14ac:dyDescent="0.25">
      <c r="B67" s="69"/>
      <c r="C67" s="70"/>
      <c r="D67" s="70"/>
      <c r="E67" s="70"/>
      <c r="F67" s="70"/>
      <c r="G67" s="70"/>
      <c r="H67" s="127"/>
      <c r="I67" s="71"/>
      <c r="J67" s="71"/>
      <c r="K67" s="71"/>
      <c r="L67" s="71"/>
      <c r="M67" s="69"/>
      <c r="N67" s="69"/>
    </row>
    <row r="68" spans="2:14" x14ac:dyDescent="0.25">
      <c r="B68" s="69"/>
      <c r="C68" s="70"/>
      <c r="D68" s="70"/>
      <c r="E68" s="70"/>
      <c r="F68" s="70"/>
      <c r="G68" s="70"/>
      <c r="H68" s="70"/>
      <c r="I68" s="71"/>
      <c r="J68" s="71"/>
      <c r="K68" s="71"/>
      <c r="L68" s="71"/>
      <c r="M68" s="69"/>
      <c r="N68" s="69"/>
    </row>
    <row r="69" spans="2:14" x14ac:dyDescent="0.25">
      <c r="B69" s="151" t="s">
        <v>65</v>
      </c>
      <c r="C69" s="124"/>
      <c r="D69" s="124"/>
      <c r="E69" s="124"/>
      <c r="F69" s="124"/>
      <c r="G69" s="124"/>
      <c r="H69" s="69"/>
      <c r="I69" s="69"/>
      <c r="J69" s="69"/>
      <c r="K69" s="69"/>
      <c r="L69" s="69"/>
      <c r="M69" s="69"/>
    </row>
    <row r="70" spans="2:14" x14ac:dyDescent="0.25">
      <c r="B70" s="76"/>
      <c r="C70" s="124"/>
      <c r="D70" s="124"/>
      <c r="E70" s="124"/>
      <c r="F70" s="124"/>
      <c r="G70" s="124"/>
      <c r="H70" s="124"/>
      <c r="I70" s="69"/>
      <c r="J70" s="69"/>
      <c r="K70" s="69"/>
      <c r="L70" s="69"/>
      <c r="M70" s="69"/>
      <c r="N70" s="69"/>
    </row>
    <row r="71" spans="2:14" x14ac:dyDescent="0.25">
      <c r="B71" s="143"/>
      <c r="C71" s="143"/>
      <c r="D71" s="143"/>
      <c r="E71" s="143"/>
      <c r="F71" s="143"/>
      <c r="G71" s="143"/>
      <c r="H71" s="143"/>
      <c r="I71" s="69"/>
      <c r="J71" s="69"/>
      <c r="K71" s="69"/>
      <c r="L71" s="69"/>
      <c r="M71" s="69"/>
      <c r="N71" s="69"/>
    </row>
    <row r="72" spans="2:14" x14ac:dyDescent="0.25"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</row>
  </sheetData>
  <mergeCells count="14">
    <mergeCell ref="C5:H5"/>
    <mergeCell ref="C51:G51"/>
    <mergeCell ref="C59:G59"/>
    <mergeCell ref="C60:G60"/>
    <mergeCell ref="C41:G41"/>
    <mergeCell ref="C42:G42"/>
    <mergeCell ref="C50:G50"/>
    <mergeCell ref="C6:H6"/>
    <mergeCell ref="C23:G23"/>
    <mergeCell ref="C24:G24"/>
    <mergeCell ref="C32:G32"/>
    <mergeCell ref="C33:G33"/>
    <mergeCell ref="C14:G14"/>
    <mergeCell ref="C15:G15"/>
  </mergeCells>
  <pageMargins left="0.7" right="0.7" top="0.75" bottom="0.75" header="0.3" footer="0.3"/>
  <pageSetup scale="58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Q98"/>
  <sheetViews>
    <sheetView showGridLines="0" topLeftCell="B1" zoomScale="90" zoomScaleNormal="90" workbookViewId="0">
      <selection activeCell="F2" sqref="F2"/>
    </sheetView>
  </sheetViews>
  <sheetFormatPr defaultRowHeight="15" x14ac:dyDescent="0.25"/>
  <cols>
    <col min="1" max="1" width="0" hidden="1" customWidth="1"/>
    <col min="2" max="2" width="2.42578125" style="64" customWidth="1"/>
    <col min="3" max="3" width="51.85546875" customWidth="1"/>
    <col min="4" max="10" width="22.710937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5" s="3" customFormat="1" x14ac:dyDescent="0.25"/>
    <row r="2" spans="3:15" s="3" customFormat="1" ht="31.5" x14ac:dyDescent="0.5">
      <c r="C2" s="133" t="s">
        <v>22</v>
      </c>
      <c r="D2" s="133"/>
      <c r="E2" s="133"/>
      <c r="F2" s="133"/>
      <c r="G2" s="133"/>
      <c r="H2" s="133"/>
      <c r="I2" s="133"/>
      <c r="J2" s="133"/>
      <c r="K2" s="58"/>
      <c r="L2" s="60"/>
      <c r="M2" s="58"/>
      <c r="N2" s="58"/>
    </row>
    <row r="3" spans="3:15" x14ac:dyDescent="0.25">
      <c r="C3" s="68"/>
      <c r="D3" s="68"/>
      <c r="E3" s="68"/>
      <c r="F3" s="68"/>
      <c r="G3" s="68"/>
      <c r="H3" s="68"/>
      <c r="I3" s="48"/>
    </row>
    <row r="4" spans="3:15" x14ac:dyDescent="0.25">
      <c r="C4" s="73"/>
      <c r="D4" s="211" t="s">
        <v>113</v>
      </c>
      <c r="E4" s="211"/>
      <c r="F4" s="211"/>
      <c r="G4" s="211"/>
      <c r="H4" s="211"/>
      <c r="I4" s="211"/>
      <c r="J4" s="211"/>
      <c r="K4" s="1"/>
      <c r="L4" s="166"/>
      <c r="M4" s="1"/>
    </row>
    <row r="5" spans="3:15" x14ac:dyDescent="0.25">
      <c r="C5" s="73"/>
      <c r="D5" s="216" t="s">
        <v>36</v>
      </c>
      <c r="E5" s="216"/>
      <c r="F5" s="216"/>
      <c r="G5" s="216"/>
      <c r="H5" s="216"/>
      <c r="I5" s="216"/>
      <c r="J5" s="216"/>
      <c r="K5" s="1"/>
      <c r="L5" s="166"/>
      <c r="M5" s="1"/>
    </row>
    <row r="6" spans="3:15" ht="45.75" customHeight="1" x14ac:dyDescent="0.25">
      <c r="C6" s="73"/>
      <c r="D6" s="135" t="s">
        <v>14</v>
      </c>
      <c r="E6" s="138" t="s">
        <v>78</v>
      </c>
      <c r="F6" s="136" t="s">
        <v>61</v>
      </c>
      <c r="G6" s="136" t="s">
        <v>77</v>
      </c>
      <c r="H6" s="138" t="s">
        <v>95</v>
      </c>
      <c r="I6" s="138" t="s">
        <v>121</v>
      </c>
      <c r="J6" s="136" t="s">
        <v>15</v>
      </c>
      <c r="L6" s="161"/>
      <c r="M6" s="167"/>
      <c r="N6" s="1"/>
      <c r="O6" s="1"/>
    </row>
    <row r="7" spans="3:15" x14ac:dyDescent="0.25">
      <c r="C7" s="73" t="s">
        <v>7</v>
      </c>
      <c r="D7" s="102">
        <f>'(1) Non-GAAP OI Rec'!I9</f>
        <v>249</v>
      </c>
      <c r="E7" s="103">
        <v>16</v>
      </c>
      <c r="F7" s="103">
        <v>51</v>
      </c>
      <c r="G7" s="155">
        <v>0</v>
      </c>
      <c r="H7" s="103">
        <v>0</v>
      </c>
      <c r="I7" s="103">
        <v>11</v>
      </c>
      <c r="J7" s="102">
        <f>SUM(D7:I7)</f>
        <v>327</v>
      </c>
      <c r="L7" s="162"/>
      <c r="M7" s="167"/>
      <c r="N7" s="163"/>
      <c r="O7" s="1"/>
    </row>
    <row r="8" spans="3:15" x14ac:dyDescent="0.25">
      <c r="C8" s="109" t="s">
        <v>44</v>
      </c>
      <c r="D8" s="104">
        <v>-57</v>
      </c>
      <c r="E8" s="100">
        <v>0</v>
      </c>
      <c r="F8" s="100">
        <v>0</v>
      </c>
      <c r="G8" s="156">
        <v>3</v>
      </c>
      <c r="H8" s="116">
        <v>12</v>
      </c>
      <c r="I8" s="116">
        <v>0</v>
      </c>
      <c r="J8" s="104">
        <f>SUM(D8:I8)</f>
        <v>-42</v>
      </c>
    </row>
    <row r="9" spans="3:15" x14ac:dyDescent="0.25">
      <c r="C9" s="74" t="s">
        <v>40</v>
      </c>
      <c r="D9" s="105">
        <f>D7+D8</f>
        <v>192</v>
      </c>
      <c r="E9" s="106">
        <f t="shared" ref="E9:H9" si="0">SUM(E7:E8)</f>
        <v>16</v>
      </c>
      <c r="F9" s="106">
        <f t="shared" si="0"/>
        <v>51</v>
      </c>
      <c r="G9" s="157">
        <f t="shared" si="0"/>
        <v>3</v>
      </c>
      <c r="H9" s="157">
        <f t="shared" si="0"/>
        <v>12</v>
      </c>
      <c r="I9" s="157">
        <f t="shared" ref="I9" si="1">SUM(I7:I8)</f>
        <v>11</v>
      </c>
      <c r="J9" s="105">
        <f t="shared" ref="J9:J12" si="2">SUM(D9:I9)</f>
        <v>285</v>
      </c>
      <c r="K9" s="118"/>
    </row>
    <row r="10" spans="3:15" x14ac:dyDescent="0.25">
      <c r="C10" s="109" t="s">
        <v>88</v>
      </c>
      <c r="D10" s="153">
        <f>'(5) Historical Fin - IS'!I11</f>
        <v>-38</v>
      </c>
      <c r="E10" s="154">
        <v>-4</v>
      </c>
      <c r="F10" s="154">
        <v>-13</v>
      </c>
      <c r="G10" s="154">
        <v>-1</v>
      </c>
      <c r="H10" s="154">
        <v>-3</v>
      </c>
      <c r="I10" s="154">
        <v>-2</v>
      </c>
      <c r="J10" s="153">
        <f t="shared" si="2"/>
        <v>-61</v>
      </c>
    </row>
    <row r="11" spans="3:15" s="64" customFormat="1" x14ac:dyDescent="0.25">
      <c r="C11" s="152" t="s">
        <v>41</v>
      </c>
      <c r="D11" s="104">
        <f>D9+D10</f>
        <v>154</v>
      </c>
      <c r="E11" s="116">
        <f t="shared" ref="E11:I11" si="3">E9+E10</f>
        <v>12</v>
      </c>
      <c r="F11" s="116">
        <f t="shared" si="3"/>
        <v>38</v>
      </c>
      <c r="G11" s="116">
        <f t="shared" si="3"/>
        <v>2</v>
      </c>
      <c r="H11" s="116">
        <f t="shared" si="3"/>
        <v>9</v>
      </c>
      <c r="I11" s="116">
        <f t="shared" si="3"/>
        <v>9</v>
      </c>
      <c r="J11" s="104">
        <f t="shared" si="2"/>
        <v>224</v>
      </c>
    </row>
    <row r="12" spans="3:15" s="64" customFormat="1" x14ac:dyDescent="0.25">
      <c r="C12" s="152" t="s">
        <v>45</v>
      </c>
      <c r="D12" s="201">
        <v>1</v>
      </c>
      <c r="E12" s="118">
        <v>0</v>
      </c>
      <c r="F12" s="118">
        <v>0</v>
      </c>
      <c r="G12" s="156">
        <v>0</v>
      </c>
      <c r="H12" s="118">
        <v>0</v>
      </c>
      <c r="I12" s="118">
        <v>0</v>
      </c>
      <c r="J12" s="201">
        <f t="shared" si="2"/>
        <v>1</v>
      </c>
    </row>
    <row r="13" spans="3:15" ht="15" customHeight="1" thickBot="1" x14ac:dyDescent="0.3">
      <c r="C13" s="73" t="s">
        <v>49</v>
      </c>
      <c r="D13" s="107">
        <f t="shared" ref="D13:J13" si="4">D11-D12</f>
        <v>153</v>
      </c>
      <c r="E13" s="107">
        <f t="shared" si="4"/>
        <v>12</v>
      </c>
      <c r="F13" s="107">
        <f t="shared" si="4"/>
        <v>38</v>
      </c>
      <c r="G13" s="107">
        <f t="shared" si="4"/>
        <v>2</v>
      </c>
      <c r="H13" s="107">
        <f t="shared" si="4"/>
        <v>9</v>
      </c>
      <c r="I13" s="107">
        <f t="shared" si="4"/>
        <v>9</v>
      </c>
      <c r="J13" s="107">
        <f t="shared" si="4"/>
        <v>223</v>
      </c>
      <c r="L13" s="64"/>
      <c r="M13" s="64"/>
      <c r="N13" s="64"/>
      <c r="O13" s="64"/>
    </row>
    <row r="14" spans="3:15" ht="15.75" thickTop="1" x14ac:dyDescent="0.25">
      <c r="C14" s="73"/>
      <c r="D14" s="104"/>
      <c r="E14" s="100"/>
      <c r="F14" s="100"/>
      <c r="G14" s="156"/>
      <c r="H14" s="116"/>
      <c r="I14" s="116"/>
      <c r="J14" s="104"/>
    </row>
    <row r="15" spans="3:15" x14ac:dyDescent="0.25">
      <c r="C15" s="74" t="s">
        <v>50</v>
      </c>
      <c r="D15" s="89">
        <f>D13/D16</f>
        <v>1.0625</v>
      </c>
      <c r="E15" s="126">
        <v>0.09</v>
      </c>
      <c r="F15" s="126">
        <v>0.27</v>
      </c>
      <c r="G15" s="159">
        <v>0.01</v>
      </c>
      <c r="H15" s="126">
        <v>0.06</v>
      </c>
      <c r="I15" s="126">
        <v>0.06</v>
      </c>
      <c r="J15" s="89">
        <f>SUM(D15:I15)</f>
        <v>1.5525000000000002</v>
      </c>
    </row>
    <row r="16" spans="3:15" x14ac:dyDescent="0.25">
      <c r="C16" s="109" t="s">
        <v>51</v>
      </c>
      <c r="D16" s="104">
        <f>'(2) Non-GAAP Financial Measures'!I31</f>
        <v>144</v>
      </c>
      <c r="E16" s="100">
        <f>D16</f>
        <v>144</v>
      </c>
      <c r="F16" s="116">
        <f>D16</f>
        <v>144</v>
      </c>
      <c r="G16" s="156">
        <f>D16</f>
        <v>144</v>
      </c>
      <c r="H16" s="116">
        <f>D16</f>
        <v>144</v>
      </c>
      <c r="I16" s="116">
        <f>E16</f>
        <v>144</v>
      </c>
      <c r="J16" s="104">
        <f>D16</f>
        <v>144</v>
      </c>
    </row>
    <row r="17" spans="3:17" x14ac:dyDescent="0.25">
      <c r="C17" s="73"/>
      <c r="D17" s="108"/>
      <c r="E17" s="109"/>
      <c r="F17" s="109"/>
      <c r="G17" s="73"/>
      <c r="H17" s="109"/>
      <c r="I17" s="109"/>
      <c r="J17" s="108"/>
    </row>
    <row r="18" spans="3:17" x14ac:dyDescent="0.25">
      <c r="C18" s="73"/>
      <c r="D18" s="108"/>
      <c r="E18" s="109"/>
      <c r="F18" s="109"/>
      <c r="G18" s="73"/>
      <c r="H18" s="109"/>
      <c r="I18" s="109"/>
      <c r="J18" s="108"/>
    </row>
    <row r="19" spans="3:17" x14ac:dyDescent="0.25">
      <c r="C19" s="73" t="s">
        <v>40</v>
      </c>
      <c r="D19" s="110">
        <f t="shared" ref="D19:I19" si="5">D9</f>
        <v>192</v>
      </c>
      <c r="E19" s="111">
        <f t="shared" si="5"/>
        <v>16</v>
      </c>
      <c r="F19" s="111">
        <f t="shared" si="5"/>
        <v>51</v>
      </c>
      <c r="G19" s="160">
        <f t="shared" si="5"/>
        <v>3</v>
      </c>
      <c r="H19" s="111">
        <f t="shared" si="5"/>
        <v>12</v>
      </c>
      <c r="I19" s="111">
        <f t="shared" si="5"/>
        <v>11</v>
      </c>
      <c r="J19" s="110">
        <f>SUM(D19:I19)</f>
        <v>285</v>
      </c>
    </row>
    <row r="20" spans="3:17" x14ac:dyDescent="0.25">
      <c r="C20" s="73" t="s">
        <v>6</v>
      </c>
      <c r="D20" s="104">
        <f>'(2) Non-GAAP Financial Measures'!I7</f>
        <v>20</v>
      </c>
      <c r="E20" s="100">
        <v>0</v>
      </c>
      <c r="F20" s="100">
        <v>0</v>
      </c>
      <c r="G20" s="156">
        <v>0</v>
      </c>
      <c r="H20" s="116">
        <v>0</v>
      </c>
      <c r="I20" s="116">
        <v>0</v>
      </c>
      <c r="J20" s="104">
        <f t="shared" ref="J20:J22" si="6">SUM(D20:I20)</f>
        <v>20</v>
      </c>
    </row>
    <row r="21" spans="3:17" s="64" customFormat="1" x14ac:dyDescent="0.25">
      <c r="C21" s="73" t="s">
        <v>68</v>
      </c>
      <c r="D21" s="104">
        <v>51</v>
      </c>
      <c r="E21" s="116">
        <v>0</v>
      </c>
      <c r="F21" s="116">
        <v>-51</v>
      </c>
      <c r="G21" s="116">
        <v>0</v>
      </c>
      <c r="H21" s="116">
        <v>0</v>
      </c>
      <c r="I21" s="116">
        <v>0</v>
      </c>
      <c r="J21" s="104">
        <f t="shared" si="6"/>
        <v>0</v>
      </c>
    </row>
    <row r="22" spans="3:17" x14ac:dyDescent="0.25">
      <c r="C22" s="73" t="s">
        <v>1</v>
      </c>
      <c r="D22" s="104">
        <v>41</v>
      </c>
      <c r="E22" s="100">
        <v>0</v>
      </c>
      <c r="F22" s="100">
        <v>0</v>
      </c>
      <c r="G22" s="156">
        <v>-3</v>
      </c>
      <c r="H22" s="116">
        <v>0</v>
      </c>
      <c r="I22" s="116">
        <v>0</v>
      </c>
      <c r="J22" s="104">
        <f t="shared" si="6"/>
        <v>38</v>
      </c>
      <c r="L22" s="64"/>
      <c r="M22" s="64"/>
      <c r="N22" s="64"/>
      <c r="O22" s="64"/>
    </row>
    <row r="23" spans="3:17" ht="15" customHeight="1" thickBot="1" x14ac:dyDescent="0.3">
      <c r="C23" s="73" t="s">
        <v>16</v>
      </c>
      <c r="D23" s="107">
        <f t="shared" ref="D23:J23" si="7">SUM(D19:D20)+SUM(D21:D22)</f>
        <v>304</v>
      </c>
      <c r="E23" s="101">
        <f t="shared" si="7"/>
        <v>16</v>
      </c>
      <c r="F23" s="101">
        <f t="shared" si="7"/>
        <v>0</v>
      </c>
      <c r="G23" s="158">
        <f t="shared" si="7"/>
        <v>0</v>
      </c>
      <c r="H23" s="101">
        <f t="shared" si="7"/>
        <v>12</v>
      </c>
      <c r="I23" s="101">
        <f t="shared" ref="I23" si="8">SUM(I19:I20)+SUM(I21:I22)</f>
        <v>11</v>
      </c>
      <c r="J23" s="107">
        <f t="shared" si="7"/>
        <v>343</v>
      </c>
    </row>
    <row r="24" spans="3:17" s="64" customFormat="1" ht="15" customHeight="1" thickTop="1" x14ac:dyDescent="0.25">
      <c r="C24" s="141" t="s">
        <v>55</v>
      </c>
      <c r="D24" s="140">
        <f>D23/'(4) Historical Fin - Segments'!I26</f>
        <v>0.10432395332875773</v>
      </c>
      <c r="E24" s="142"/>
      <c r="F24" s="142"/>
      <c r="G24" s="142"/>
      <c r="H24" s="142"/>
      <c r="I24" s="142"/>
      <c r="J24" s="140">
        <f>J23/'(4) Historical Fin - Segments'!I26</f>
        <v>0.1177076183939602</v>
      </c>
      <c r="N24"/>
      <c r="O24"/>
      <c r="P24"/>
      <c r="Q24"/>
    </row>
    <row r="25" spans="3:17" s="64" customFormat="1" x14ac:dyDescent="0.25">
      <c r="C25" s="73"/>
      <c r="D25" s="73"/>
      <c r="E25" s="73"/>
      <c r="F25" s="73"/>
      <c r="G25" s="73"/>
      <c r="H25" s="73"/>
    </row>
    <row r="26" spans="3:17" s="64" customFormat="1" x14ac:dyDescent="0.25">
      <c r="C26" s="73"/>
      <c r="D26" s="73"/>
      <c r="E26" s="73"/>
      <c r="F26" s="73"/>
      <c r="G26" s="73"/>
      <c r="H26" s="73"/>
      <c r="L26"/>
      <c r="M26"/>
      <c r="N26"/>
      <c r="O26"/>
    </row>
    <row r="27" spans="3:17" x14ac:dyDescent="0.25">
      <c r="C27" s="73"/>
      <c r="D27" s="208" t="s">
        <v>67</v>
      </c>
      <c r="E27" s="208"/>
      <c r="F27" s="208"/>
      <c r="G27" s="208"/>
      <c r="H27" s="208"/>
      <c r="I27" s="208"/>
      <c r="J27" s="208"/>
      <c r="K27" s="64"/>
      <c r="L27" s="64"/>
      <c r="M27" s="64"/>
      <c r="N27" s="64"/>
    </row>
    <row r="28" spans="3:17" x14ac:dyDescent="0.25">
      <c r="C28" s="73"/>
      <c r="D28" s="217" t="s">
        <v>36</v>
      </c>
      <c r="E28" s="217"/>
      <c r="F28" s="217"/>
      <c r="G28" s="217"/>
      <c r="H28" s="217"/>
      <c r="I28" s="217"/>
      <c r="J28" s="217"/>
    </row>
    <row r="29" spans="3:17" ht="45.75" customHeight="1" x14ac:dyDescent="0.25">
      <c r="C29" s="73"/>
      <c r="D29" s="135" t="s">
        <v>14</v>
      </c>
      <c r="E29" s="136" t="s">
        <v>92</v>
      </c>
      <c r="F29" s="136" t="s">
        <v>61</v>
      </c>
      <c r="G29" s="136" t="s">
        <v>47</v>
      </c>
      <c r="H29" s="136" t="s">
        <v>117</v>
      </c>
      <c r="I29" s="138" t="s">
        <v>53</v>
      </c>
      <c r="J29" s="136" t="s">
        <v>15</v>
      </c>
    </row>
    <row r="30" spans="3:17" x14ac:dyDescent="0.25">
      <c r="C30" s="73" t="s">
        <v>7</v>
      </c>
      <c r="D30" s="102">
        <v>210</v>
      </c>
      <c r="E30" s="103">
        <v>1</v>
      </c>
      <c r="F30" s="103">
        <v>43</v>
      </c>
      <c r="G30" s="103">
        <v>2</v>
      </c>
      <c r="H30" s="103">
        <v>0</v>
      </c>
      <c r="I30" s="103">
        <v>0</v>
      </c>
      <c r="J30" s="102">
        <v>256</v>
      </c>
    </row>
    <row r="31" spans="3:17" x14ac:dyDescent="0.25">
      <c r="C31" s="73" t="s">
        <v>93</v>
      </c>
      <c r="D31" s="104">
        <v>-31</v>
      </c>
      <c r="E31" s="116">
        <v>0</v>
      </c>
      <c r="F31" s="116">
        <v>0</v>
      </c>
      <c r="G31" s="116">
        <v>0</v>
      </c>
      <c r="H31" s="116">
        <v>1</v>
      </c>
      <c r="I31" s="116">
        <v>0</v>
      </c>
      <c r="J31" s="104">
        <v>-30</v>
      </c>
    </row>
    <row r="32" spans="3:17" x14ac:dyDescent="0.25">
      <c r="C32" s="74" t="s">
        <v>40</v>
      </c>
      <c r="D32" s="105">
        <f>D30+D31</f>
        <v>179</v>
      </c>
      <c r="E32" s="106">
        <v>1</v>
      </c>
      <c r="F32" s="106">
        <v>43</v>
      </c>
      <c r="G32" s="106">
        <v>2</v>
      </c>
      <c r="H32" s="106">
        <v>1</v>
      </c>
      <c r="I32" s="106">
        <v>0</v>
      </c>
      <c r="J32" s="105">
        <v>226</v>
      </c>
    </row>
    <row r="33" spans="3:10" x14ac:dyDescent="0.25">
      <c r="C33" s="73" t="s">
        <v>94</v>
      </c>
      <c r="D33" s="153">
        <v>-41</v>
      </c>
      <c r="E33" s="154">
        <v>0</v>
      </c>
      <c r="F33" s="154">
        <v>-11</v>
      </c>
      <c r="G33" s="154">
        <v>-1</v>
      </c>
      <c r="H33" s="154">
        <v>-1</v>
      </c>
      <c r="I33" s="154">
        <v>0</v>
      </c>
      <c r="J33" s="153">
        <v>-54</v>
      </c>
    </row>
    <row r="34" spans="3:10" s="64" customFormat="1" x14ac:dyDescent="0.25">
      <c r="C34" s="152" t="s">
        <v>41</v>
      </c>
      <c r="D34" s="104">
        <f>D32+D33</f>
        <v>138</v>
      </c>
      <c r="E34" s="116">
        <f t="shared" ref="E34:J34" si="9">E32+E33</f>
        <v>1</v>
      </c>
      <c r="F34" s="116">
        <f t="shared" si="9"/>
        <v>32</v>
      </c>
      <c r="G34" s="116">
        <f t="shared" si="9"/>
        <v>1</v>
      </c>
      <c r="H34" s="116">
        <f t="shared" si="9"/>
        <v>0</v>
      </c>
      <c r="I34" s="116">
        <f t="shared" si="9"/>
        <v>0</v>
      </c>
      <c r="J34" s="104">
        <f t="shared" si="9"/>
        <v>172</v>
      </c>
    </row>
    <row r="35" spans="3:10" s="64" customFormat="1" x14ac:dyDescent="0.25">
      <c r="C35" s="152" t="s">
        <v>45</v>
      </c>
      <c r="D35" s="104">
        <v>2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04">
        <f>SUM(D35:I35)</f>
        <v>2</v>
      </c>
    </row>
    <row r="36" spans="3:10" ht="15.75" thickBot="1" x14ac:dyDescent="0.3">
      <c r="C36" s="73" t="s">
        <v>49</v>
      </c>
      <c r="D36" s="107">
        <f>D34-D35</f>
        <v>136</v>
      </c>
      <c r="E36" s="101">
        <f t="shared" ref="E36:J36" si="10">E34-E35</f>
        <v>1</v>
      </c>
      <c r="F36" s="101">
        <f t="shared" si="10"/>
        <v>32</v>
      </c>
      <c r="G36" s="101">
        <f t="shared" si="10"/>
        <v>1</v>
      </c>
      <c r="H36" s="101">
        <f t="shared" si="10"/>
        <v>0</v>
      </c>
      <c r="I36" s="101">
        <f t="shared" si="10"/>
        <v>0</v>
      </c>
      <c r="J36" s="107">
        <f t="shared" si="10"/>
        <v>170</v>
      </c>
    </row>
    <row r="37" spans="3:10" ht="15.75" thickTop="1" x14ac:dyDescent="0.25">
      <c r="C37" s="152"/>
      <c r="D37" s="104"/>
      <c r="E37" s="116"/>
      <c r="F37" s="116"/>
      <c r="G37" s="116"/>
      <c r="H37" s="116"/>
      <c r="I37" s="116"/>
      <c r="J37" s="104"/>
    </row>
    <row r="38" spans="3:10" x14ac:dyDescent="0.25">
      <c r="C38" s="73" t="s">
        <v>50</v>
      </c>
      <c r="D38" s="89">
        <v>0.93150684931506844</v>
      </c>
      <c r="E38" s="126">
        <v>0</v>
      </c>
      <c r="F38" s="126">
        <v>0.22</v>
      </c>
      <c r="G38" s="126">
        <v>0.01</v>
      </c>
      <c r="H38" s="126">
        <v>0</v>
      </c>
      <c r="I38" s="126">
        <v>0</v>
      </c>
      <c r="J38" s="89">
        <v>1.1615068493150684</v>
      </c>
    </row>
    <row r="39" spans="3:10" x14ac:dyDescent="0.25">
      <c r="C39" s="73" t="s">
        <v>51</v>
      </c>
      <c r="D39" s="104">
        <v>146</v>
      </c>
      <c r="E39" s="116">
        <v>146</v>
      </c>
      <c r="F39" s="116">
        <v>146</v>
      </c>
      <c r="G39" s="116">
        <v>146</v>
      </c>
      <c r="H39" s="116">
        <v>146</v>
      </c>
      <c r="I39" s="116">
        <v>146</v>
      </c>
      <c r="J39" s="104">
        <v>146</v>
      </c>
    </row>
    <row r="40" spans="3:10" x14ac:dyDescent="0.25">
      <c r="C40" s="74"/>
      <c r="D40" s="108"/>
      <c r="E40" s="109"/>
      <c r="F40" s="109"/>
      <c r="G40" s="109"/>
      <c r="H40" s="109"/>
      <c r="I40" s="109"/>
      <c r="J40" s="108"/>
    </row>
    <row r="41" spans="3:10" x14ac:dyDescent="0.25">
      <c r="C41" s="109"/>
      <c r="D41" s="108"/>
      <c r="E41" s="109"/>
      <c r="F41" s="109"/>
      <c r="G41" s="109"/>
      <c r="H41" s="109"/>
      <c r="I41" s="109"/>
      <c r="J41" s="108"/>
    </row>
    <row r="42" spans="3:10" x14ac:dyDescent="0.25">
      <c r="C42" s="73" t="s">
        <v>40</v>
      </c>
      <c r="D42" s="110">
        <v>179</v>
      </c>
      <c r="E42" s="111">
        <v>1</v>
      </c>
      <c r="F42" s="111">
        <v>43</v>
      </c>
      <c r="G42" s="111">
        <v>2</v>
      </c>
      <c r="H42" s="111">
        <v>1</v>
      </c>
      <c r="I42" s="111">
        <v>0</v>
      </c>
      <c r="J42" s="110">
        <v>226</v>
      </c>
    </row>
    <row r="43" spans="3:10" x14ac:dyDescent="0.25">
      <c r="C43" s="73" t="s">
        <v>6</v>
      </c>
      <c r="D43" s="104">
        <v>14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04">
        <v>14</v>
      </c>
    </row>
    <row r="44" spans="3:10" x14ac:dyDescent="0.25">
      <c r="C44" s="73" t="s">
        <v>63</v>
      </c>
      <c r="D44" s="104">
        <v>43</v>
      </c>
      <c r="E44" s="116">
        <v>0</v>
      </c>
      <c r="F44" s="116">
        <v>-43</v>
      </c>
      <c r="G44" s="116">
        <v>0</v>
      </c>
      <c r="H44" s="116">
        <v>0</v>
      </c>
      <c r="I44" s="116">
        <v>0</v>
      </c>
      <c r="J44" s="104">
        <v>0</v>
      </c>
    </row>
    <row r="45" spans="3:10" x14ac:dyDescent="0.25">
      <c r="C45" s="73" t="s">
        <v>47</v>
      </c>
      <c r="D45" s="104">
        <v>2</v>
      </c>
      <c r="E45" s="116">
        <v>0</v>
      </c>
      <c r="F45" s="116">
        <v>0</v>
      </c>
      <c r="G45" s="116">
        <v>-2</v>
      </c>
      <c r="H45" s="116">
        <v>0</v>
      </c>
      <c r="I45" s="116">
        <v>0</v>
      </c>
      <c r="J45" s="104">
        <v>0</v>
      </c>
    </row>
    <row r="46" spans="3:10" x14ac:dyDescent="0.25">
      <c r="C46" s="73" t="s">
        <v>1</v>
      </c>
      <c r="D46" s="104">
        <v>33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04">
        <v>33</v>
      </c>
    </row>
    <row r="47" spans="3:10" ht="15.75" thickBot="1" x14ac:dyDescent="0.3">
      <c r="C47" s="73" t="s">
        <v>16</v>
      </c>
      <c r="D47" s="107">
        <v>271</v>
      </c>
      <c r="E47" s="101">
        <v>1</v>
      </c>
      <c r="F47" s="101">
        <v>0</v>
      </c>
      <c r="G47" s="101">
        <v>0</v>
      </c>
      <c r="H47" s="101">
        <v>1</v>
      </c>
      <c r="I47" s="101">
        <v>0</v>
      </c>
      <c r="J47" s="107">
        <v>273</v>
      </c>
    </row>
    <row r="48" spans="3:10" ht="15.75" thickTop="1" x14ac:dyDescent="0.25">
      <c r="C48" s="141" t="s">
        <v>55</v>
      </c>
      <c r="D48" s="140">
        <v>9.9000000000000005E-2</v>
      </c>
      <c r="E48" s="142"/>
      <c r="F48" s="142"/>
      <c r="G48" s="142"/>
      <c r="H48" s="142"/>
      <c r="I48" s="142"/>
      <c r="J48" s="140">
        <v>0.1</v>
      </c>
    </row>
    <row r="49" spans="3:15" x14ac:dyDescent="0.25">
      <c r="C49" s="141"/>
      <c r="D49" s="140"/>
      <c r="E49" s="142"/>
      <c r="F49" s="142"/>
      <c r="G49" s="142"/>
      <c r="H49" s="142"/>
      <c r="I49" s="142"/>
      <c r="J49" s="142"/>
    </row>
    <row r="50" spans="3:15" s="64" customFormat="1" x14ac:dyDescent="0.25">
      <c r="C50" s="141"/>
      <c r="D50" s="140"/>
      <c r="E50" s="142"/>
      <c r="F50" s="142"/>
      <c r="G50" s="142"/>
      <c r="H50" s="142"/>
      <c r="I50" s="142"/>
      <c r="J50" s="142"/>
    </row>
    <row r="51" spans="3:15" s="64" customFormat="1" x14ac:dyDescent="0.25">
      <c r="C51" s="73"/>
      <c r="D51" s="215" t="s">
        <v>112</v>
      </c>
      <c r="E51" s="215"/>
      <c r="F51" s="215"/>
      <c r="G51" s="215"/>
      <c r="H51" s="215"/>
      <c r="I51" s="215"/>
      <c r="J51" s="215"/>
      <c r="K51" s="1"/>
      <c r="L51" s="166"/>
      <c r="M51" s="1"/>
    </row>
    <row r="52" spans="3:15" s="64" customFormat="1" x14ac:dyDescent="0.25">
      <c r="C52" s="73"/>
      <c r="D52" s="216" t="s">
        <v>36</v>
      </c>
      <c r="E52" s="216"/>
      <c r="F52" s="216"/>
      <c r="G52" s="216"/>
      <c r="H52" s="216"/>
      <c r="I52" s="216"/>
      <c r="J52" s="216"/>
      <c r="K52" s="1"/>
      <c r="L52" s="166"/>
      <c r="M52" s="1"/>
    </row>
    <row r="53" spans="3:15" s="64" customFormat="1" ht="45.75" customHeight="1" x14ac:dyDescent="0.25">
      <c r="C53" s="73"/>
      <c r="D53" s="135" t="s">
        <v>14</v>
      </c>
      <c r="E53" s="138" t="s">
        <v>78</v>
      </c>
      <c r="F53" s="136" t="s">
        <v>61</v>
      </c>
      <c r="G53" s="136" t="s">
        <v>77</v>
      </c>
      <c r="H53" s="138" t="s">
        <v>95</v>
      </c>
      <c r="I53" s="138" t="s">
        <v>121</v>
      </c>
      <c r="J53" s="136" t="s">
        <v>15</v>
      </c>
      <c r="L53" s="161"/>
      <c r="M53" s="167"/>
      <c r="N53" s="1"/>
      <c r="O53" s="1"/>
    </row>
    <row r="54" spans="3:15" s="64" customFormat="1" x14ac:dyDescent="0.25">
      <c r="C54" s="73" t="s">
        <v>7</v>
      </c>
      <c r="D54" s="102">
        <v>441</v>
      </c>
      <c r="E54" s="103">
        <v>28</v>
      </c>
      <c r="F54" s="103">
        <v>93</v>
      </c>
      <c r="G54" s="155">
        <v>0</v>
      </c>
      <c r="H54" s="103">
        <v>0</v>
      </c>
      <c r="I54" s="103">
        <v>11</v>
      </c>
      <c r="J54" s="102">
        <f>SUM(D54:I54)</f>
        <v>573</v>
      </c>
      <c r="L54" s="162"/>
      <c r="M54" s="167"/>
      <c r="N54" s="163"/>
      <c r="O54" s="1"/>
    </row>
    <row r="55" spans="3:15" s="64" customFormat="1" x14ac:dyDescent="0.25">
      <c r="C55" s="109" t="s">
        <v>44</v>
      </c>
      <c r="D55" s="104">
        <v>-119</v>
      </c>
      <c r="E55" s="116">
        <v>0</v>
      </c>
      <c r="F55" s="116">
        <v>0</v>
      </c>
      <c r="G55" s="156">
        <v>5</v>
      </c>
      <c r="H55" s="116">
        <v>31</v>
      </c>
      <c r="I55" s="116"/>
      <c r="J55" s="104">
        <f>SUM(D55:H55)</f>
        <v>-83</v>
      </c>
    </row>
    <row r="56" spans="3:15" s="64" customFormat="1" x14ac:dyDescent="0.25">
      <c r="C56" s="74" t="s">
        <v>40</v>
      </c>
      <c r="D56" s="105">
        <f>D54+D55</f>
        <v>322</v>
      </c>
      <c r="E56" s="106">
        <f t="shared" ref="E56:I56" si="11">SUM(E54:E55)</f>
        <v>28</v>
      </c>
      <c r="F56" s="106">
        <f t="shared" si="11"/>
        <v>93</v>
      </c>
      <c r="G56" s="157">
        <f t="shared" si="11"/>
        <v>5</v>
      </c>
      <c r="H56" s="157">
        <f t="shared" si="11"/>
        <v>31</v>
      </c>
      <c r="I56" s="157">
        <f t="shared" si="11"/>
        <v>11</v>
      </c>
      <c r="J56" s="105">
        <f>SUM(J54:J55)</f>
        <v>490</v>
      </c>
      <c r="K56" s="118"/>
    </row>
    <row r="57" spans="3:15" s="64" customFormat="1" x14ac:dyDescent="0.25">
      <c r="C57" s="109" t="s">
        <v>88</v>
      </c>
      <c r="D57" s="153">
        <v>-53</v>
      </c>
      <c r="E57" s="154">
        <v>-7</v>
      </c>
      <c r="F57" s="154">
        <v>-24</v>
      </c>
      <c r="G57" s="154">
        <v>-1</v>
      </c>
      <c r="H57" s="154">
        <v>-8</v>
      </c>
      <c r="I57" s="154">
        <v>-2</v>
      </c>
      <c r="J57" s="153">
        <f>SUM(D57:I57)</f>
        <v>-95</v>
      </c>
    </row>
    <row r="58" spans="3:15" s="64" customFormat="1" x14ac:dyDescent="0.25">
      <c r="C58" s="152" t="s">
        <v>41</v>
      </c>
      <c r="D58" s="104">
        <f>D56+D57</f>
        <v>269</v>
      </c>
      <c r="E58" s="116">
        <f t="shared" ref="E58" si="12">E56+E57</f>
        <v>21</v>
      </c>
      <c r="F58" s="116">
        <f t="shared" ref="F58" si="13">F56+F57</f>
        <v>69</v>
      </c>
      <c r="G58" s="116">
        <f t="shared" ref="G58" si="14">G56+G57</f>
        <v>4</v>
      </c>
      <c r="H58" s="116">
        <f t="shared" ref="H58" si="15">H56+H57</f>
        <v>23</v>
      </c>
      <c r="I58" s="116">
        <f t="shared" ref="I58" si="16">I56+I57</f>
        <v>9</v>
      </c>
      <c r="J58" s="104">
        <f t="shared" ref="J58" si="17">SUM(D58:I58)</f>
        <v>395</v>
      </c>
    </row>
    <row r="59" spans="3:15" s="64" customFormat="1" x14ac:dyDescent="0.25">
      <c r="C59" s="152" t="s">
        <v>45</v>
      </c>
      <c r="D59" s="201">
        <v>1</v>
      </c>
      <c r="E59" s="118">
        <v>0</v>
      </c>
      <c r="F59" s="118">
        <v>0</v>
      </c>
      <c r="G59" s="156">
        <v>0</v>
      </c>
      <c r="H59" s="118">
        <v>0</v>
      </c>
      <c r="I59" s="118">
        <v>0</v>
      </c>
      <c r="J59" s="153">
        <f>SUM(D59:I59)</f>
        <v>1</v>
      </c>
    </row>
    <row r="60" spans="3:15" s="64" customFormat="1" ht="15" customHeight="1" thickBot="1" x14ac:dyDescent="0.3">
      <c r="C60" s="73" t="s">
        <v>49</v>
      </c>
      <c r="D60" s="107">
        <f t="shared" ref="D60:J60" si="18">D58-D59</f>
        <v>268</v>
      </c>
      <c r="E60" s="107">
        <f t="shared" si="18"/>
        <v>21</v>
      </c>
      <c r="F60" s="107">
        <f t="shared" si="18"/>
        <v>69</v>
      </c>
      <c r="G60" s="107">
        <f t="shared" si="18"/>
        <v>4</v>
      </c>
      <c r="H60" s="107">
        <f t="shared" si="18"/>
        <v>23</v>
      </c>
      <c r="I60" s="107">
        <f t="shared" si="18"/>
        <v>9</v>
      </c>
      <c r="J60" s="107">
        <f t="shared" si="18"/>
        <v>394</v>
      </c>
    </row>
    <row r="61" spans="3:15" s="64" customFormat="1" ht="15.75" thickTop="1" x14ac:dyDescent="0.25">
      <c r="C61" s="73"/>
      <c r="D61" s="104"/>
      <c r="E61" s="116"/>
      <c r="F61" s="116"/>
      <c r="G61" s="156"/>
      <c r="H61" s="116"/>
      <c r="I61" s="116"/>
      <c r="J61" s="104"/>
    </row>
    <row r="62" spans="3:15" s="64" customFormat="1" x14ac:dyDescent="0.25">
      <c r="C62" s="74" t="s">
        <v>50</v>
      </c>
      <c r="D62" s="89">
        <f>D60/D63</f>
        <v>1.8611111111111112</v>
      </c>
      <c r="E62" s="126">
        <v>0.15</v>
      </c>
      <c r="F62" s="126">
        <v>0.48</v>
      </c>
      <c r="G62" s="159">
        <v>0.03</v>
      </c>
      <c r="H62" s="126">
        <v>0.16</v>
      </c>
      <c r="I62" s="126">
        <v>0.06</v>
      </c>
      <c r="J62" s="89">
        <f>SUM(D62:I62)</f>
        <v>2.7411111111111111</v>
      </c>
    </row>
    <row r="63" spans="3:15" s="64" customFormat="1" x14ac:dyDescent="0.25">
      <c r="C63" s="109" t="s">
        <v>51</v>
      </c>
      <c r="D63" s="104">
        <v>144</v>
      </c>
      <c r="E63" s="116">
        <f>D63</f>
        <v>144</v>
      </c>
      <c r="F63" s="116">
        <f>D63</f>
        <v>144</v>
      </c>
      <c r="G63" s="156">
        <f>D63</f>
        <v>144</v>
      </c>
      <c r="H63" s="116">
        <f>D63</f>
        <v>144</v>
      </c>
      <c r="I63" s="116"/>
      <c r="J63" s="104">
        <f>D63</f>
        <v>144</v>
      </c>
    </row>
    <row r="64" spans="3:15" s="64" customFormat="1" x14ac:dyDescent="0.25">
      <c r="C64" s="73"/>
      <c r="D64" s="108"/>
      <c r="E64" s="109"/>
      <c r="F64" s="109"/>
      <c r="G64" s="73"/>
      <c r="H64" s="109"/>
      <c r="I64" s="109"/>
      <c r="J64" s="108"/>
    </row>
    <row r="65" spans="3:10" s="64" customFormat="1" x14ac:dyDescent="0.25">
      <c r="C65" s="73"/>
      <c r="D65" s="108"/>
      <c r="E65" s="109"/>
      <c r="F65" s="109"/>
      <c r="G65" s="73"/>
      <c r="H65" s="109"/>
      <c r="I65" s="109"/>
      <c r="J65" s="108"/>
    </row>
    <row r="66" spans="3:10" s="64" customFormat="1" x14ac:dyDescent="0.25">
      <c r="C66" s="73" t="s">
        <v>40</v>
      </c>
      <c r="D66" s="110">
        <f t="shared" ref="D66:I66" si="19">D56</f>
        <v>322</v>
      </c>
      <c r="E66" s="111">
        <f t="shared" si="19"/>
        <v>28</v>
      </c>
      <c r="F66" s="111">
        <f t="shared" si="19"/>
        <v>93</v>
      </c>
      <c r="G66" s="160">
        <f t="shared" si="19"/>
        <v>5</v>
      </c>
      <c r="H66" s="111">
        <f t="shared" si="19"/>
        <v>31</v>
      </c>
      <c r="I66" s="111">
        <f t="shared" si="19"/>
        <v>11</v>
      </c>
      <c r="J66" s="110">
        <f>SUM(D66:I66)</f>
        <v>490</v>
      </c>
    </row>
    <row r="67" spans="3:10" s="64" customFormat="1" x14ac:dyDescent="0.25">
      <c r="C67" s="73" t="s">
        <v>6</v>
      </c>
      <c r="D67" s="104">
        <v>38</v>
      </c>
      <c r="E67" s="116">
        <v>0</v>
      </c>
      <c r="F67" s="116">
        <v>0</v>
      </c>
      <c r="G67" s="156">
        <v>0</v>
      </c>
      <c r="H67" s="116">
        <v>0</v>
      </c>
      <c r="I67" s="116">
        <v>0</v>
      </c>
      <c r="J67" s="104">
        <f t="shared" ref="J67:J69" si="20">SUM(D67:I67)</f>
        <v>38</v>
      </c>
    </row>
    <row r="68" spans="3:10" s="64" customFormat="1" x14ac:dyDescent="0.25">
      <c r="C68" s="73" t="s">
        <v>68</v>
      </c>
      <c r="D68" s="104">
        <v>94</v>
      </c>
      <c r="E68" s="116">
        <v>0</v>
      </c>
      <c r="F68" s="116">
        <v>-93</v>
      </c>
      <c r="G68" s="116">
        <v>0</v>
      </c>
      <c r="H68" s="116">
        <v>0</v>
      </c>
      <c r="I68" s="116">
        <v>0</v>
      </c>
      <c r="J68" s="104">
        <f t="shared" si="20"/>
        <v>1</v>
      </c>
    </row>
    <row r="69" spans="3:10" s="64" customFormat="1" x14ac:dyDescent="0.25">
      <c r="C69" s="73" t="s">
        <v>1</v>
      </c>
      <c r="D69" s="104">
        <v>89</v>
      </c>
      <c r="E69" s="116">
        <v>0</v>
      </c>
      <c r="F69" s="116">
        <v>0</v>
      </c>
      <c r="G69" s="156">
        <v>-5</v>
      </c>
      <c r="H69" s="116">
        <v>0</v>
      </c>
      <c r="I69" s="116">
        <v>0</v>
      </c>
      <c r="J69" s="104">
        <f t="shared" si="20"/>
        <v>84</v>
      </c>
    </row>
    <row r="70" spans="3:10" s="64" customFormat="1" ht="15" customHeight="1" thickBot="1" x14ac:dyDescent="0.3">
      <c r="C70" s="73" t="s">
        <v>16</v>
      </c>
      <c r="D70" s="107">
        <f t="shared" ref="D70:J70" si="21">SUM(D66:D67)+SUM(D68:D69)</f>
        <v>543</v>
      </c>
      <c r="E70" s="101">
        <f t="shared" si="21"/>
        <v>28</v>
      </c>
      <c r="F70" s="101">
        <f t="shared" si="21"/>
        <v>0</v>
      </c>
      <c r="G70" s="158">
        <f t="shared" si="21"/>
        <v>0</v>
      </c>
      <c r="H70" s="101">
        <f t="shared" si="21"/>
        <v>31</v>
      </c>
      <c r="I70" s="101">
        <f t="shared" si="21"/>
        <v>11</v>
      </c>
      <c r="J70" s="107">
        <f t="shared" si="21"/>
        <v>613</v>
      </c>
    </row>
    <row r="71" spans="3:10" s="64" customFormat="1" ht="15" customHeight="1" thickTop="1" x14ac:dyDescent="0.25">
      <c r="C71" s="141" t="s">
        <v>55</v>
      </c>
      <c r="D71" s="140">
        <f>D70/5803</f>
        <v>9.3572290194726862E-2</v>
      </c>
      <c r="E71" s="142"/>
      <c r="F71" s="142"/>
      <c r="G71" s="142"/>
      <c r="H71" s="142"/>
      <c r="I71" s="142"/>
      <c r="J71" s="140">
        <f>J70/5803</f>
        <v>0.10563501637084267</v>
      </c>
    </row>
    <row r="72" spans="3:10" s="64" customFormat="1" x14ac:dyDescent="0.25">
      <c r="C72" s="73"/>
      <c r="D72" s="73"/>
      <c r="E72" s="73"/>
      <c r="F72" s="73"/>
      <c r="G72" s="73"/>
      <c r="H72" s="73"/>
    </row>
    <row r="73" spans="3:10" s="64" customFormat="1" x14ac:dyDescent="0.25">
      <c r="C73" s="73"/>
      <c r="D73" s="73"/>
      <c r="E73" s="73"/>
      <c r="F73" s="73"/>
      <c r="G73" s="73"/>
      <c r="H73" s="73"/>
    </row>
    <row r="74" spans="3:10" s="64" customFormat="1" x14ac:dyDescent="0.25">
      <c r="C74" s="73"/>
      <c r="D74" s="208" t="s">
        <v>114</v>
      </c>
      <c r="E74" s="208"/>
      <c r="F74" s="208"/>
      <c r="G74" s="208"/>
      <c r="H74" s="208"/>
      <c r="I74" s="208"/>
      <c r="J74" s="208"/>
    </row>
    <row r="75" spans="3:10" s="64" customFormat="1" x14ac:dyDescent="0.25">
      <c r="C75" s="73"/>
      <c r="D75" s="217" t="s">
        <v>36</v>
      </c>
      <c r="E75" s="217"/>
      <c r="F75" s="217"/>
      <c r="G75" s="217"/>
      <c r="H75" s="217"/>
      <c r="I75" s="217"/>
      <c r="J75" s="217"/>
    </row>
    <row r="76" spans="3:10" s="64" customFormat="1" ht="45.75" customHeight="1" x14ac:dyDescent="0.25">
      <c r="C76" s="73"/>
      <c r="D76" s="135" t="s">
        <v>14</v>
      </c>
      <c r="E76" s="136" t="s">
        <v>92</v>
      </c>
      <c r="F76" s="136" t="s">
        <v>61</v>
      </c>
      <c r="G76" s="136" t="s">
        <v>47</v>
      </c>
      <c r="H76" s="136" t="s">
        <v>59</v>
      </c>
      <c r="I76" s="138" t="s">
        <v>53</v>
      </c>
      <c r="J76" s="136" t="s">
        <v>15</v>
      </c>
    </row>
    <row r="77" spans="3:10" s="64" customFormat="1" x14ac:dyDescent="0.25">
      <c r="C77" s="73" t="s">
        <v>7</v>
      </c>
      <c r="D77" s="102">
        <v>402</v>
      </c>
      <c r="E77" s="103">
        <v>3</v>
      </c>
      <c r="F77" s="103">
        <v>85</v>
      </c>
      <c r="G77" s="103">
        <v>5</v>
      </c>
      <c r="H77" s="103">
        <v>0</v>
      </c>
      <c r="I77" s="103">
        <v>0</v>
      </c>
      <c r="J77" s="102">
        <v>495</v>
      </c>
    </row>
    <row r="78" spans="3:10" s="64" customFormat="1" x14ac:dyDescent="0.25">
      <c r="C78" s="73" t="s">
        <v>44</v>
      </c>
      <c r="D78" s="104">
        <v>23</v>
      </c>
      <c r="E78" s="116">
        <v>0</v>
      </c>
      <c r="F78" s="116">
        <v>0</v>
      </c>
      <c r="G78" s="116">
        <v>0</v>
      </c>
      <c r="H78" s="116">
        <v>-87</v>
      </c>
      <c r="I78" s="116">
        <v>0</v>
      </c>
      <c r="J78" s="104">
        <v>-64</v>
      </c>
    </row>
    <row r="79" spans="3:10" s="64" customFormat="1" x14ac:dyDescent="0.25">
      <c r="C79" s="74" t="s">
        <v>40</v>
      </c>
      <c r="D79" s="105">
        <f>D77+D78</f>
        <v>425</v>
      </c>
      <c r="E79" s="106">
        <v>3</v>
      </c>
      <c r="F79" s="106">
        <v>85</v>
      </c>
      <c r="G79" s="106">
        <v>5</v>
      </c>
      <c r="H79" s="106">
        <v>-87</v>
      </c>
      <c r="I79" s="106">
        <v>0</v>
      </c>
      <c r="J79" s="105">
        <v>431</v>
      </c>
    </row>
    <row r="80" spans="3:10" s="64" customFormat="1" x14ac:dyDescent="0.25">
      <c r="C80" s="73" t="s">
        <v>118</v>
      </c>
      <c r="D80" s="104">
        <v>-98</v>
      </c>
      <c r="E80" s="116">
        <v>-1</v>
      </c>
      <c r="F80" s="116">
        <v>-22</v>
      </c>
      <c r="G80" s="116">
        <v>-1</v>
      </c>
      <c r="H80" s="116">
        <v>22</v>
      </c>
      <c r="I80" s="116">
        <v>7</v>
      </c>
      <c r="J80" s="104">
        <v>-93</v>
      </c>
    </row>
    <row r="81" spans="3:10" s="64" customFormat="1" x14ac:dyDescent="0.25">
      <c r="C81" s="73" t="s">
        <v>41</v>
      </c>
      <c r="D81" s="198">
        <f t="shared" ref="D81" si="22">SUM(D79:D80)</f>
        <v>327</v>
      </c>
      <c r="E81" s="199">
        <v>2</v>
      </c>
      <c r="F81" s="199">
        <v>63</v>
      </c>
      <c r="G81" s="199">
        <v>4</v>
      </c>
      <c r="H81" s="199">
        <v>-65</v>
      </c>
      <c r="I81" s="200">
        <v>7</v>
      </c>
      <c r="J81" s="198">
        <v>338</v>
      </c>
    </row>
    <row r="82" spans="3:10" s="64" customFormat="1" x14ac:dyDescent="0.25">
      <c r="C82" s="74" t="s">
        <v>45</v>
      </c>
      <c r="D82" s="195">
        <v>2</v>
      </c>
      <c r="E82" s="196">
        <v>0</v>
      </c>
      <c r="F82" s="196">
        <v>0</v>
      </c>
      <c r="G82" s="196">
        <v>0</v>
      </c>
      <c r="H82" s="196">
        <v>0</v>
      </c>
      <c r="I82" s="197">
        <v>0</v>
      </c>
      <c r="J82" s="195">
        <v>2</v>
      </c>
    </row>
    <row r="83" spans="3:10" s="64" customFormat="1" ht="15.75" thickBot="1" x14ac:dyDescent="0.3">
      <c r="C83" s="73" t="s">
        <v>49</v>
      </c>
      <c r="D83" s="107">
        <v>325</v>
      </c>
      <c r="E83" s="101">
        <v>2</v>
      </c>
      <c r="F83" s="101">
        <v>63</v>
      </c>
      <c r="G83" s="101">
        <v>4</v>
      </c>
      <c r="H83" s="101">
        <v>-65</v>
      </c>
      <c r="I83" s="101">
        <v>7</v>
      </c>
      <c r="J83" s="107">
        <v>336</v>
      </c>
    </row>
    <row r="84" spans="3:10" s="64" customFormat="1" ht="15.75" thickTop="1" x14ac:dyDescent="0.25">
      <c r="C84" s="152"/>
      <c r="D84" s="104"/>
      <c r="E84" s="116"/>
      <c r="F84" s="116"/>
      <c r="G84" s="116"/>
      <c r="H84" s="116"/>
      <c r="I84" s="116"/>
      <c r="J84" s="104"/>
    </row>
    <row r="85" spans="3:10" s="64" customFormat="1" x14ac:dyDescent="0.25">
      <c r="C85" s="73" t="s">
        <v>50</v>
      </c>
      <c r="D85" s="89">
        <v>2.23</v>
      </c>
      <c r="E85" s="126">
        <v>0.01</v>
      </c>
      <c r="F85" s="126">
        <v>0.43</v>
      </c>
      <c r="G85" s="126">
        <v>0.03</v>
      </c>
      <c r="H85" s="126">
        <v>-0.45</v>
      </c>
      <c r="I85" s="126">
        <v>0.05</v>
      </c>
      <c r="J85" s="89">
        <v>2.2999999999999994</v>
      </c>
    </row>
    <row r="86" spans="3:10" s="64" customFormat="1" x14ac:dyDescent="0.25">
      <c r="C86" s="73" t="s">
        <v>51</v>
      </c>
      <c r="D86" s="104">
        <v>146</v>
      </c>
      <c r="E86" s="116">
        <v>146</v>
      </c>
      <c r="F86" s="116">
        <v>146</v>
      </c>
      <c r="G86" s="116">
        <v>146</v>
      </c>
      <c r="H86" s="116">
        <v>146</v>
      </c>
      <c r="I86" s="116">
        <v>146</v>
      </c>
      <c r="J86" s="104">
        <v>146</v>
      </c>
    </row>
    <row r="87" spans="3:10" s="64" customFormat="1" x14ac:dyDescent="0.25">
      <c r="C87" s="74"/>
      <c r="D87" s="108"/>
      <c r="E87" s="109"/>
      <c r="F87" s="109"/>
      <c r="G87" s="109"/>
      <c r="H87" s="109"/>
      <c r="I87" s="109"/>
      <c r="J87" s="108"/>
    </row>
    <row r="88" spans="3:10" s="64" customFormat="1" x14ac:dyDescent="0.25">
      <c r="C88" s="109"/>
      <c r="D88" s="108"/>
      <c r="E88" s="109"/>
      <c r="F88" s="109"/>
      <c r="G88" s="109"/>
      <c r="H88" s="109"/>
      <c r="I88" s="109"/>
      <c r="J88" s="108"/>
    </row>
    <row r="89" spans="3:10" s="64" customFormat="1" x14ac:dyDescent="0.25">
      <c r="C89" s="73" t="s">
        <v>40</v>
      </c>
      <c r="D89" s="110">
        <v>425</v>
      </c>
      <c r="E89" s="111">
        <v>3</v>
      </c>
      <c r="F89" s="111">
        <v>85</v>
      </c>
      <c r="G89" s="111">
        <v>5</v>
      </c>
      <c r="H89" s="111">
        <v>-87</v>
      </c>
      <c r="I89" s="111">
        <v>0</v>
      </c>
      <c r="J89" s="110">
        <v>431</v>
      </c>
    </row>
    <row r="90" spans="3:10" s="64" customFormat="1" x14ac:dyDescent="0.25">
      <c r="C90" s="73" t="s">
        <v>6</v>
      </c>
      <c r="D90" s="104">
        <v>29</v>
      </c>
      <c r="E90" s="116">
        <v>0</v>
      </c>
      <c r="F90" s="116">
        <v>0</v>
      </c>
      <c r="G90" s="116">
        <v>0</v>
      </c>
      <c r="H90" s="116">
        <v>0</v>
      </c>
      <c r="I90" s="116">
        <v>0</v>
      </c>
      <c r="J90" s="104">
        <v>29</v>
      </c>
    </row>
    <row r="91" spans="3:10" s="64" customFormat="1" x14ac:dyDescent="0.25">
      <c r="C91" s="73" t="s">
        <v>63</v>
      </c>
      <c r="D91" s="104">
        <v>86</v>
      </c>
      <c r="E91" s="116">
        <v>0</v>
      </c>
      <c r="F91" s="116">
        <v>-85</v>
      </c>
      <c r="G91" s="116">
        <v>0</v>
      </c>
      <c r="H91" s="116">
        <v>0</v>
      </c>
      <c r="I91" s="116">
        <v>0</v>
      </c>
      <c r="J91" s="104">
        <v>1</v>
      </c>
    </row>
    <row r="92" spans="3:10" s="64" customFormat="1" x14ac:dyDescent="0.25">
      <c r="C92" s="73" t="s">
        <v>47</v>
      </c>
      <c r="D92" s="104">
        <v>5</v>
      </c>
      <c r="E92" s="116">
        <v>0</v>
      </c>
      <c r="F92" s="116">
        <v>0</v>
      </c>
      <c r="G92" s="116">
        <v>-5</v>
      </c>
      <c r="H92" s="116">
        <v>0</v>
      </c>
      <c r="I92" s="116">
        <v>0</v>
      </c>
      <c r="J92" s="104">
        <v>0</v>
      </c>
    </row>
    <row r="93" spans="3:10" s="64" customFormat="1" x14ac:dyDescent="0.25">
      <c r="C93" s="73" t="s">
        <v>1</v>
      </c>
      <c r="D93" s="104">
        <v>71</v>
      </c>
      <c r="E93" s="116">
        <v>0</v>
      </c>
      <c r="F93" s="116">
        <v>0</v>
      </c>
      <c r="G93" s="116">
        <v>0</v>
      </c>
      <c r="H93" s="116">
        <v>0</v>
      </c>
      <c r="I93" s="116">
        <v>0</v>
      </c>
      <c r="J93" s="104">
        <v>71</v>
      </c>
    </row>
    <row r="94" spans="3:10" s="64" customFormat="1" ht="15.75" thickBot="1" x14ac:dyDescent="0.3">
      <c r="C94" s="73" t="s">
        <v>16</v>
      </c>
      <c r="D94" s="107">
        <v>616</v>
      </c>
      <c r="E94" s="101">
        <v>3</v>
      </c>
      <c r="F94" s="101">
        <v>0</v>
      </c>
      <c r="G94" s="101">
        <v>0</v>
      </c>
      <c r="H94" s="101">
        <v>-87</v>
      </c>
      <c r="I94" s="101">
        <v>0</v>
      </c>
      <c r="J94" s="107">
        <v>532</v>
      </c>
    </row>
    <row r="95" spans="3:10" s="64" customFormat="1" ht="15.75" thickTop="1" x14ac:dyDescent="0.25">
      <c r="C95" s="141" t="s">
        <v>55</v>
      </c>
      <c r="D95" s="140">
        <v>0.11600000000000001</v>
      </c>
      <c r="E95" s="142"/>
      <c r="F95" s="142"/>
      <c r="G95" s="142"/>
      <c r="H95" s="142"/>
      <c r="I95" s="142"/>
      <c r="J95" s="140">
        <v>0.1</v>
      </c>
    </row>
    <row r="96" spans="3:10" s="64" customFormat="1" x14ac:dyDescent="0.25">
      <c r="C96" s="141"/>
      <c r="D96" s="140"/>
      <c r="E96" s="142"/>
      <c r="F96" s="142"/>
      <c r="G96" s="142"/>
      <c r="H96" s="142"/>
      <c r="I96" s="142"/>
      <c r="J96" s="142"/>
    </row>
    <row r="98" spans="3:3" x14ac:dyDescent="0.25">
      <c r="C98" s="75" t="s">
        <v>48</v>
      </c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8">
    <mergeCell ref="D4:J4"/>
    <mergeCell ref="D51:J51"/>
    <mergeCell ref="D52:J52"/>
    <mergeCell ref="D75:J75"/>
    <mergeCell ref="D27:J27"/>
    <mergeCell ref="D28:J28"/>
    <mergeCell ref="D74:J74"/>
    <mergeCell ref="D5:J5"/>
  </mergeCells>
  <pageMargins left="0.7" right="0.7" top="0.75" bottom="0.75" header="0.3" footer="0.3"/>
  <pageSetup scale="42" orientation="portrait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I23 D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Props1.xml><?xml version="1.0" encoding="utf-8"?>
<ds:datastoreItem xmlns:ds="http://schemas.openxmlformats.org/officeDocument/2006/customXml" ds:itemID="{85BB31DC-F8AF-4333-9F18-59419FB26A0E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(9) Pro-Forma Information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'(9) Pro-Forma Information'!Print_Area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Grajewski, Kristi M. [US-US]</cp:lastModifiedBy>
  <cp:lastPrinted>2020-07-29T17:56:21Z</cp:lastPrinted>
  <dcterms:created xsi:type="dcterms:W3CDTF">2016-03-16T16:47:56Z</dcterms:created>
  <dcterms:modified xsi:type="dcterms:W3CDTF">2020-07-30T14:29:55Z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0772d99a-9e05-44a2-b42b-2e10c14ad991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